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 I" sheetId="1" r:id="rId1"/>
    <sheet name="LP II" sheetId="2" r:id="rId2"/>
    <sheet name="LP III" sheetId="3" r:id="rId3"/>
    <sheet name="LP IV" sheetId="4" r:id="rId4"/>
    <sheet name="LP V" sheetId="5" r:id="rId5"/>
    <sheet name="STATISTIK" sheetId="6" r:id="rId6"/>
  </sheets>
  <externalReferences>
    <externalReference r:id="rId7"/>
    <externalReference r:id="rId8"/>
  </externalReferences>
  <definedNames>
    <definedName name="_xlnm._FilterDatabase" localSheetId="0" hidden="1">'LP I'!$I$5:$K$157</definedName>
    <definedName name="_xlnm._FilterDatabase" localSheetId="1" hidden="1">'LP II'!$I$5:$K$155</definedName>
    <definedName name="_xlnm._FilterDatabase" localSheetId="2" hidden="1">'LP III'!$I$5:$K$147</definedName>
    <definedName name="_xlnm._FilterDatabase" localSheetId="3" hidden="1">'LP IV'!$I$5:$K$6</definedName>
    <definedName name="_xlnm._FilterDatabase" localSheetId="4" hidden="1">'LP V'!$I$5:$K$6</definedName>
    <definedName name="BPA">[1]Ref!$A$3:$B$50</definedName>
    <definedName name="DaBaLP" localSheetId="5">'[2]LP I'!$B$8:$AF$132</definedName>
    <definedName name="DaBaLP">'LP I'!$B$8:$AF$132</definedName>
    <definedName name="DaBaLP1" localSheetId="5">'[2]LP II'!$B$8:$AF$130</definedName>
    <definedName name="DaBaLP1">'LP II'!$B$8:$AF$130</definedName>
    <definedName name="DaBaLP2" localSheetId="5">'[2]LP III'!$B$8:$AF$122</definedName>
    <definedName name="DaBaLP2">'LP III'!$B$8:$AF$122</definedName>
    <definedName name="DaBaLP3" localSheetId="5">'[2]LP IV'!$B$8:$AF$124</definedName>
    <definedName name="DaBaLP3">'LP IV'!$B$8:$AF$124</definedName>
    <definedName name="DaBaLP4" localSheetId="5">'[2]LP V'!$B$8:$AF$112</definedName>
    <definedName name="DaBaLP4">'LP V'!$B$8:$AF$112</definedName>
    <definedName name="DaBaLP5">'[2]LP VI'!$B$8:$AF$100</definedName>
    <definedName name="DataSidi">[2]DB!$B$6:$AE$794</definedName>
    <definedName name="_xlnm.Print_Area" localSheetId="0">'LP I'!$A$1:$AJ$157</definedName>
    <definedName name="_xlnm.Print_Area" localSheetId="1">'LP II'!$A$1:$AJ$159</definedName>
    <definedName name="_xlnm.Print_Area" localSheetId="5">STATISTIK!$A$1:$AK$38</definedName>
    <definedName name="_xlnm.Print_Titles" localSheetId="0">'LP I'!$4:$7</definedName>
    <definedName name="_xlnm.Print_Titles" localSheetId="1">'LP II'!$4:$7</definedName>
    <definedName name="_xlnm.Print_Titles" localSheetId="2">'LP III'!$4:$7</definedName>
    <definedName name="_xlnm.Print_Titles" localSheetId="3">'LP IV'!$4:$7</definedName>
    <definedName name="_xlnm.Print_Titles" localSheetId="4">'LP V'!$4:$7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1" i="6" l="1"/>
  <c r="AI31" i="6"/>
  <c r="AK31" i="6" s="1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AF31" i="6" s="1"/>
  <c r="C31" i="6"/>
  <c r="AE31" i="6" s="1"/>
  <c r="AJ30" i="6"/>
  <c r="AI30" i="6"/>
  <c r="AK30" i="6" s="1"/>
  <c r="AD30" i="6"/>
  <c r="AC30" i="6"/>
  <c r="AC32" i="6" s="1"/>
  <c r="AB30" i="6"/>
  <c r="AA30" i="6"/>
  <c r="Z30" i="6"/>
  <c r="Y30" i="6"/>
  <c r="Y32" i="6" s="1"/>
  <c r="X30" i="6"/>
  <c r="W30" i="6"/>
  <c r="V30" i="6"/>
  <c r="U30" i="6"/>
  <c r="U32" i="6" s="1"/>
  <c r="T30" i="6"/>
  <c r="S30" i="6"/>
  <c r="R30" i="6"/>
  <c r="Q30" i="6"/>
  <c r="Q32" i="6" s="1"/>
  <c r="P30" i="6"/>
  <c r="O30" i="6"/>
  <c r="N30" i="6"/>
  <c r="M30" i="6"/>
  <c r="M32" i="6" s="1"/>
  <c r="L30" i="6"/>
  <c r="K30" i="6"/>
  <c r="J30" i="6"/>
  <c r="I30" i="6"/>
  <c r="I32" i="6" s="1"/>
  <c r="H30" i="6"/>
  <c r="G30" i="6"/>
  <c r="F30" i="6"/>
  <c r="E30" i="6"/>
  <c r="E32" i="6" s="1"/>
  <c r="D30" i="6"/>
  <c r="AF30" i="6" s="1"/>
  <c r="C30" i="6"/>
  <c r="AE30" i="6" s="1"/>
  <c r="AG30" i="6" s="1"/>
  <c r="AJ29" i="6"/>
  <c r="AI29" i="6"/>
  <c r="AK29" i="6" s="1"/>
  <c r="AF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AE29" i="6" s="1"/>
  <c r="AG29" i="6" s="1"/>
  <c r="AJ28" i="6"/>
  <c r="AJ32" i="6" s="1"/>
  <c r="AI28" i="6"/>
  <c r="AD28" i="6"/>
  <c r="AC28" i="6"/>
  <c r="AB28" i="6"/>
  <c r="AA28" i="6"/>
  <c r="AA32" i="6" s="1"/>
  <c r="Z28" i="6"/>
  <c r="Y28" i="6"/>
  <c r="X28" i="6"/>
  <c r="W28" i="6"/>
  <c r="W32" i="6" s="1"/>
  <c r="V28" i="6"/>
  <c r="U28" i="6"/>
  <c r="T28" i="6"/>
  <c r="S28" i="6"/>
  <c r="S32" i="6" s="1"/>
  <c r="R28" i="6"/>
  <c r="Q28" i="6"/>
  <c r="P28" i="6"/>
  <c r="O28" i="6"/>
  <c r="O32" i="6" s="1"/>
  <c r="N28" i="6"/>
  <c r="M28" i="6"/>
  <c r="L28" i="6"/>
  <c r="K28" i="6"/>
  <c r="K32" i="6" s="1"/>
  <c r="J28" i="6"/>
  <c r="I28" i="6"/>
  <c r="H28" i="6"/>
  <c r="G28" i="6"/>
  <c r="G32" i="6" s="1"/>
  <c r="F28" i="6"/>
  <c r="E28" i="6"/>
  <c r="D28" i="6"/>
  <c r="AF28" i="6" s="1"/>
  <c r="C28" i="6"/>
  <c r="C32" i="6" s="1"/>
  <c r="AJ27" i="6"/>
  <c r="AI27" i="6"/>
  <c r="AI32" i="6" s="1"/>
  <c r="AD27" i="6"/>
  <c r="AD32" i="6" s="1"/>
  <c r="AC27" i="6"/>
  <c r="AB27" i="6"/>
  <c r="AB32" i="6" s="1"/>
  <c r="AA27" i="6"/>
  <c r="Z27" i="6"/>
  <c r="Z32" i="6" s="1"/>
  <c r="Y27" i="6"/>
  <c r="X27" i="6"/>
  <c r="X32" i="6" s="1"/>
  <c r="W27" i="6"/>
  <c r="V27" i="6"/>
  <c r="V32" i="6" s="1"/>
  <c r="U27" i="6"/>
  <c r="T27" i="6"/>
  <c r="T32" i="6" s="1"/>
  <c r="S27" i="6"/>
  <c r="R27" i="6"/>
  <c r="R32" i="6" s="1"/>
  <c r="Q27" i="6"/>
  <c r="P27" i="6"/>
  <c r="P32" i="6" s="1"/>
  <c r="O27" i="6"/>
  <c r="N27" i="6"/>
  <c r="N32" i="6" s="1"/>
  <c r="M27" i="6"/>
  <c r="L27" i="6"/>
  <c r="L32" i="6" s="1"/>
  <c r="K27" i="6"/>
  <c r="J27" i="6"/>
  <c r="J32" i="6" s="1"/>
  <c r="I27" i="6"/>
  <c r="H27" i="6"/>
  <c r="H32" i="6" s="1"/>
  <c r="G27" i="6"/>
  <c r="F27" i="6"/>
  <c r="F32" i="6" s="1"/>
  <c r="E27" i="6"/>
  <c r="D27" i="6"/>
  <c r="D32" i="6" s="1"/>
  <c r="C27" i="6"/>
  <c r="AE27" i="6" s="1"/>
  <c r="AJ21" i="6"/>
  <c r="AI21" i="6"/>
  <c r="AK21" i="6" s="1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AF21" i="6" s="1"/>
  <c r="C21" i="6"/>
  <c r="AE21" i="6" s="1"/>
  <c r="B21" i="6"/>
  <c r="B31" i="6" s="1"/>
  <c r="AJ20" i="6"/>
  <c r="AI20" i="6"/>
  <c r="AK20" i="6" s="1"/>
  <c r="AD20" i="6"/>
  <c r="AC20" i="6"/>
  <c r="AC22" i="6" s="1"/>
  <c r="AB20" i="6"/>
  <c r="AA20" i="6"/>
  <c r="Z20" i="6"/>
  <c r="Y20" i="6"/>
  <c r="Y22" i="6" s="1"/>
  <c r="X20" i="6"/>
  <c r="W20" i="6"/>
  <c r="V20" i="6"/>
  <c r="U20" i="6"/>
  <c r="U22" i="6" s="1"/>
  <c r="T20" i="6"/>
  <c r="S20" i="6"/>
  <c r="R20" i="6"/>
  <c r="Q20" i="6"/>
  <c r="Q22" i="6" s="1"/>
  <c r="P20" i="6"/>
  <c r="O20" i="6"/>
  <c r="N20" i="6"/>
  <c r="M20" i="6"/>
  <c r="M22" i="6" s="1"/>
  <c r="L20" i="6"/>
  <c r="K20" i="6"/>
  <c r="J20" i="6"/>
  <c r="I20" i="6"/>
  <c r="I22" i="6" s="1"/>
  <c r="H20" i="6"/>
  <c r="G20" i="6"/>
  <c r="F20" i="6"/>
  <c r="E20" i="6"/>
  <c r="E22" i="6" s="1"/>
  <c r="D20" i="6"/>
  <c r="AF20" i="6" s="1"/>
  <c r="C20" i="6"/>
  <c r="AE20" i="6" s="1"/>
  <c r="AG20" i="6" s="1"/>
  <c r="AJ19" i="6"/>
  <c r="AI19" i="6"/>
  <c r="AK19" i="6" s="1"/>
  <c r="AF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E19" i="6" s="1"/>
  <c r="AG19" i="6" s="1"/>
  <c r="AJ18" i="6"/>
  <c r="AJ22" i="6" s="1"/>
  <c r="AI18" i="6"/>
  <c r="AD18" i="6"/>
  <c r="AC18" i="6"/>
  <c r="AB18" i="6"/>
  <c r="AA18" i="6"/>
  <c r="AA22" i="6" s="1"/>
  <c r="Z18" i="6"/>
  <c r="Y18" i="6"/>
  <c r="X18" i="6"/>
  <c r="W18" i="6"/>
  <c r="W22" i="6" s="1"/>
  <c r="V18" i="6"/>
  <c r="U18" i="6"/>
  <c r="T18" i="6"/>
  <c r="S18" i="6"/>
  <c r="S22" i="6" s="1"/>
  <c r="R18" i="6"/>
  <c r="Q18" i="6"/>
  <c r="P18" i="6"/>
  <c r="O18" i="6"/>
  <c r="O22" i="6" s="1"/>
  <c r="N18" i="6"/>
  <c r="M18" i="6"/>
  <c r="L18" i="6"/>
  <c r="K18" i="6"/>
  <c r="K22" i="6" s="1"/>
  <c r="J18" i="6"/>
  <c r="I18" i="6"/>
  <c r="H18" i="6"/>
  <c r="G18" i="6"/>
  <c r="G22" i="6" s="1"/>
  <c r="F18" i="6"/>
  <c r="E18" i="6"/>
  <c r="D18" i="6"/>
  <c r="AF18" i="6" s="1"/>
  <c r="C18" i="6"/>
  <c r="C22" i="6" s="1"/>
  <c r="AJ17" i="6"/>
  <c r="AI17" i="6"/>
  <c r="AI22" i="6" s="1"/>
  <c r="AD17" i="6"/>
  <c r="AD22" i="6" s="1"/>
  <c r="AC17" i="6"/>
  <c r="AB17" i="6"/>
  <c r="AB22" i="6" s="1"/>
  <c r="AA17" i="6"/>
  <c r="Z17" i="6"/>
  <c r="Z22" i="6" s="1"/>
  <c r="Y17" i="6"/>
  <c r="X17" i="6"/>
  <c r="X22" i="6" s="1"/>
  <c r="W17" i="6"/>
  <c r="V17" i="6"/>
  <c r="V22" i="6" s="1"/>
  <c r="U17" i="6"/>
  <c r="T17" i="6"/>
  <c r="T22" i="6" s="1"/>
  <c r="S17" i="6"/>
  <c r="R17" i="6"/>
  <c r="R22" i="6" s="1"/>
  <c r="Q17" i="6"/>
  <c r="P17" i="6"/>
  <c r="P22" i="6" s="1"/>
  <c r="O17" i="6"/>
  <c r="N17" i="6"/>
  <c r="N22" i="6" s="1"/>
  <c r="M17" i="6"/>
  <c r="L17" i="6"/>
  <c r="L22" i="6" s="1"/>
  <c r="K17" i="6"/>
  <c r="J17" i="6"/>
  <c r="J22" i="6" s="1"/>
  <c r="I17" i="6"/>
  <c r="H17" i="6"/>
  <c r="H22" i="6" s="1"/>
  <c r="G17" i="6"/>
  <c r="F17" i="6"/>
  <c r="F22" i="6" s="1"/>
  <c r="E17" i="6"/>
  <c r="D17" i="6"/>
  <c r="D22" i="6" s="1"/>
  <c r="C17" i="6"/>
  <c r="AE17" i="6" s="1"/>
  <c r="B17" i="6"/>
  <c r="F11" i="6"/>
  <c r="B11" i="6"/>
  <c r="AK10" i="6"/>
  <c r="AJ10" i="6"/>
  <c r="AI10" i="6"/>
  <c r="AH10" i="6"/>
  <c r="AH11" i="6" s="1"/>
  <c r="AG10" i="6"/>
  <c r="AF10" i="6"/>
  <c r="AE10" i="6"/>
  <c r="AD10" i="6"/>
  <c r="AD11" i="6" s="1"/>
  <c r="AC10" i="6"/>
  <c r="AA10" i="6"/>
  <c r="Z10" i="6"/>
  <c r="Z11" i="6" s="1"/>
  <c r="X10" i="6"/>
  <c r="W10" i="6"/>
  <c r="Y10" i="6" s="1"/>
  <c r="U10" i="6"/>
  <c r="T10" i="6"/>
  <c r="R10" i="6"/>
  <c r="R11" i="6" s="1"/>
  <c r="P10" i="6"/>
  <c r="O10" i="6"/>
  <c r="Q10" i="6" s="1"/>
  <c r="M10" i="6"/>
  <c r="L10" i="6"/>
  <c r="N10" i="6" s="1"/>
  <c r="J10" i="6"/>
  <c r="G10" i="6"/>
  <c r="F10" i="6"/>
  <c r="H10" i="6" s="1"/>
  <c r="D10" i="6"/>
  <c r="C10" i="6"/>
  <c r="E10" i="6" s="1"/>
  <c r="S10" i="6" s="1"/>
  <c r="B10" i="6"/>
  <c r="AK9" i="6"/>
  <c r="AJ9" i="6"/>
  <c r="AI9" i="6"/>
  <c r="AH9" i="6"/>
  <c r="AG9" i="6"/>
  <c r="AF9" i="6"/>
  <c r="AE9" i="6"/>
  <c r="AD9" i="6"/>
  <c r="AC9" i="6"/>
  <c r="AA9" i="6"/>
  <c r="Z9" i="6"/>
  <c r="AB9" i="6" s="1"/>
  <c r="X9" i="6"/>
  <c r="W9" i="6"/>
  <c r="Y9" i="6" s="1"/>
  <c r="U9" i="6"/>
  <c r="J9" i="6" s="1"/>
  <c r="T9" i="6"/>
  <c r="V9" i="6" s="1"/>
  <c r="R9" i="6"/>
  <c r="P9" i="6"/>
  <c r="O9" i="6"/>
  <c r="Q9" i="6" s="1"/>
  <c r="M9" i="6"/>
  <c r="L9" i="6"/>
  <c r="N9" i="6" s="1"/>
  <c r="I9" i="6"/>
  <c r="G9" i="6"/>
  <c r="F9" i="6"/>
  <c r="H9" i="6" s="1"/>
  <c r="D9" i="6"/>
  <c r="C9" i="6"/>
  <c r="E9" i="6" s="1"/>
  <c r="S9" i="6" s="1"/>
  <c r="B9" i="6"/>
  <c r="B20" i="6" s="1"/>
  <c r="B30" i="6" s="1"/>
  <c r="AK8" i="6"/>
  <c r="AJ8" i="6"/>
  <c r="AI8" i="6"/>
  <c r="AH8" i="6"/>
  <c r="AG8" i="6"/>
  <c r="AF8" i="6"/>
  <c r="AE8" i="6"/>
  <c r="AD8" i="6"/>
  <c r="AC8" i="6"/>
  <c r="AA8" i="6"/>
  <c r="Z8" i="6"/>
  <c r="AB8" i="6" s="1"/>
  <c r="X8" i="6"/>
  <c r="W8" i="6"/>
  <c r="Y8" i="6" s="1"/>
  <c r="U8" i="6"/>
  <c r="J8" i="6" s="1"/>
  <c r="T8" i="6"/>
  <c r="V8" i="6" s="1"/>
  <c r="R8" i="6"/>
  <c r="P8" i="6"/>
  <c r="O8" i="6"/>
  <c r="Q8" i="6" s="1"/>
  <c r="M8" i="6"/>
  <c r="L8" i="6"/>
  <c r="N8" i="6" s="1"/>
  <c r="I8" i="6"/>
  <c r="G8" i="6"/>
  <c r="F8" i="6"/>
  <c r="H8" i="6" s="1"/>
  <c r="D8" i="6"/>
  <c r="C8" i="6"/>
  <c r="E8" i="6" s="1"/>
  <c r="S8" i="6" s="1"/>
  <c r="B8" i="6"/>
  <c r="B19" i="6" s="1"/>
  <c r="B29" i="6" s="1"/>
  <c r="AK7" i="6"/>
  <c r="AJ7" i="6"/>
  <c r="AI7" i="6"/>
  <c r="AH7" i="6"/>
  <c r="AG7" i="6"/>
  <c r="AF7" i="6"/>
  <c r="AE7" i="6"/>
  <c r="AD7" i="6"/>
  <c r="AC7" i="6"/>
  <c r="AA7" i="6"/>
  <c r="Z7" i="6"/>
  <c r="AB7" i="6" s="1"/>
  <c r="X7" i="6"/>
  <c r="W7" i="6"/>
  <c r="Y7" i="6" s="1"/>
  <c r="U7" i="6"/>
  <c r="J7" i="6" s="1"/>
  <c r="T7" i="6"/>
  <c r="V7" i="6" s="1"/>
  <c r="R7" i="6"/>
  <c r="P7" i="6"/>
  <c r="O7" i="6"/>
  <c r="Q7" i="6" s="1"/>
  <c r="M7" i="6"/>
  <c r="L7" i="6"/>
  <c r="N7" i="6" s="1"/>
  <c r="I7" i="6"/>
  <c r="G7" i="6"/>
  <c r="F7" i="6"/>
  <c r="H7" i="6" s="1"/>
  <c r="D7" i="6"/>
  <c r="C7" i="6"/>
  <c r="E7" i="6" s="1"/>
  <c r="S7" i="6" s="1"/>
  <c r="B7" i="6"/>
  <c r="B18" i="6" s="1"/>
  <c r="B28" i="6" s="1"/>
  <c r="AK6" i="6"/>
  <c r="AK11" i="6" s="1"/>
  <c r="AJ6" i="6"/>
  <c r="AJ11" i="6" s="1"/>
  <c r="AI6" i="6"/>
  <c r="AI11" i="6" s="1"/>
  <c r="AH6" i="6"/>
  <c r="AG6" i="6"/>
  <c r="AG11" i="6" s="1"/>
  <c r="AF6" i="6"/>
  <c r="AF11" i="6" s="1"/>
  <c r="AE6" i="6"/>
  <c r="AE11" i="6" s="1"/>
  <c r="AD6" i="6"/>
  <c r="AC6" i="6"/>
  <c r="AC11" i="6" s="1"/>
  <c r="AA6" i="6"/>
  <c r="AA11" i="6" s="1"/>
  <c r="Z6" i="6"/>
  <c r="AB6" i="6" s="1"/>
  <c r="X6" i="6"/>
  <c r="X11" i="6" s="1"/>
  <c r="W6" i="6"/>
  <c r="W11" i="6" s="1"/>
  <c r="U6" i="6"/>
  <c r="U11" i="6" s="1"/>
  <c r="T6" i="6"/>
  <c r="T11" i="6" s="1"/>
  <c r="R6" i="6"/>
  <c r="P6" i="6"/>
  <c r="P11" i="6" s="1"/>
  <c r="O6" i="6"/>
  <c r="O11" i="6" s="1"/>
  <c r="M6" i="6"/>
  <c r="M11" i="6" s="1"/>
  <c r="L6" i="6"/>
  <c r="L11" i="6" s="1"/>
  <c r="I6" i="6"/>
  <c r="G6" i="6"/>
  <c r="G11" i="6" s="1"/>
  <c r="F6" i="6"/>
  <c r="H6" i="6" s="1"/>
  <c r="H11" i="6" s="1"/>
  <c r="D6" i="6"/>
  <c r="D11" i="6" s="1"/>
  <c r="C6" i="6"/>
  <c r="C11" i="6" s="1"/>
  <c r="B6" i="6"/>
  <c r="Z137" i="5"/>
  <c r="Y137" i="5"/>
  <c r="Z136" i="5"/>
  <c r="Y136" i="5"/>
  <c r="S136" i="5"/>
  <c r="R136" i="5"/>
  <c r="Z135" i="5"/>
  <c r="Y135" i="5"/>
  <c r="S135" i="5"/>
  <c r="R135" i="5"/>
  <c r="Z134" i="5"/>
  <c r="Y134" i="5"/>
  <c r="S134" i="5"/>
  <c r="R134" i="5"/>
  <c r="Z133" i="5"/>
  <c r="Y133" i="5"/>
  <c r="S133" i="5"/>
  <c r="R133" i="5"/>
  <c r="Z132" i="5"/>
  <c r="Y132" i="5"/>
  <c r="S132" i="5"/>
  <c r="R132" i="5"/>
  <c r="AD131" i="5"/>
  <c r="Z131" i="5"/>
  <c r="Y131" i="5"/>
  <c r="S131" i="5"/>
  <c r="R131" i="5"/>
  <c r="M131" i="5"/>
  <c r="L131" i="5"/>
  <c r="N131" i="5" s="1"/>
  <c r="AD130" i="5"/>
  <c r="Z130" i="5"/>
  <c r="Y130" i="5"/>
  <c r="S130" i="5"/>
  <c r="R130" i="5"/>
  <c r="M130" i="5"/>
  <c r="L130" i="5"/>
  <c r="N130" i="5" s="1"/>
  <c r="AD129" i="5"/>
  <c r="Z129" i="5"/>
  <c r="Y129" i="5"/>
  <c r="S129" i="5"/>
  <c r="R129" i="5"/>
  <c r="M129" i="5"/>
  <c r="L129" i="5"/>
  <c r="N129" i="5" s="1"/>
  <c r="AD128" i="5"/>
  <c r="Z128" i="5"/>
  <c r="Y128" i="5"/>
  <c r="S128" i="5"/>
  <c r="R128" i="5"/>
  <c r="AD127" i="5"/>
  <c r="Z127" i="5"/>
  <c r="Y127" i="5"/>
  <c r="S127" i="5"/>
  <c r="R127" i="5"/>
  <c r="M127" i="5"/>
  <c r="L127" i="5"/>
  <c r="AD126" i="5"/>
  <c r="Z126" i="5"/>
  <c r="Y126" i="5"/>
  <c r="S126" i="5"/>
  <c r="R126" i="5"/>
  <c r="AD125" i="5"/>
  <c r="Z125" i="5"/>
  <c r="Y125" i="5"/>
  <c r="S125" i="5"/>
  <c r="R125" i="5"/>
  <c r="AD124" i="5"/>
  <c r="Z124" i="5"/>
  <c r="Y124" i="5"/>
  <c r="S124" i="5"/>
  <c r="R124" i="5"/>
  <c r="AD123" i="5"/>
  <c r="Z123" i="5"/>
  <c r="Y123" i="5"/>
  <c r="S123" i="5"/>
  <c r="R123" i="5"/>
  <c r="AD122" i="5"/>
  <c r="Z122" i="5"/>
  <c r="Y122" i="5"/>
  <c r="S122" i="5"/>
  <c r="R122" i="5"/>
  <c r="AD121" i="5"/>
  <c r="Z121" i="5"/>
  <c r="Y121" i="5"/>
  <c r="S121" i="5"/>
  <c r="R121" i="5"/>
  <c r="AD120" i="5"/>
  <c r="Z120" i="5"/>
  <c r="Y120" i="5"/>
  <c r="S120" i="5"/>
  <c r="R120" i="5"/>
  <c r="AD119" i="5"/>
  <c r="Z119" i="5"/>
  <c r="Y119" i="5"/>
  <c r="S119" i="5"/>
  <c r="R119" i="5"/>
  <c r="L119" i="5"/>
  <c r="AD118" i="5"/>
  <c r="Z118" i="5"/>
  <c r="Y118" i="5"/>
  <c r="S118" i="5"/>
  <c r="R118" i="5"/>
  <c r="L118" i="5"/>
  <c r="AD117" i="5"/>
  <c r="Z117" i="5"/>
  <c r="Y117" i="5"/>
  <c r="S117" i="5"/>
  <c r="R117" i="5"/>
  <c r="AD116" i="5"/>
  <c r="Z116" i="5"/>
  <c r="Y116" i="5"/>
  <c r="S116" i="5"/>
  <c r="R116" i="5"/>
  <c r="L116" i="5"/>
  <c r="B116" i="5"/>
  <c r="AD115" i="5"/>
  <c r="Z115" i="5"/>
  <c r="N137" i="5" s="1"/>
  <c r="Y115" i="5"/>
  <c r="AB137" i="5" s="1"/>
  <c r="S115" i="5"/>
  <c r="N136" i="5" s="1"/>
  <c r="R115" i="5"/>
  <c r="L136" i="5" s="1"/>
  <c r="L115" i="5"/>
  <c r="L117" i="5" s="1"/>
  <c r="AD114" i="5"/>
  <c r="AD113" i="5"/>
  <c r="Y113" i="5"/>
  <c r="X113" i="5"/>
  <c r="X114" i="5" s="1"/>
  <c r="W113" i="5"/>
  <c r="V113" i="5"/>
  <c r="V114" i="5" s="1"/>
  <c r="U113" i="5"/>
  <c r="T113" i="5"/>
  <c r="T114" i="5" s="1"/>
  <c r="L120" i="5" s="1"/>
  <c r="S113" i="5"/>
  <c r="S114" i="5" s="1"/>
  <c r="R113" i="5"/>
  <c r="R114" i="5" s="1"/>
  <c r="L121" i="5" s="1"/>
  <c r="Q113" i="5"/>
  <c r="P113" i="5"/>
  <c r="P114" i="5" s="1"/>
  <c r="O113" i="5"/>
  <c r="N113" i="5"/>
  <c r="N114" i="5" s="1"/>
  <c r="M113" i="5"/>
  <c r="L113" i="5"/>
  <c r="L114" i="5" s="1"/>
  <c r="G113" i="5"/>
  <c r="F113" i="5"/>
  <c r="F114" i="5" s="1"/>
  <c r="AD112" i="5"/>
  <c r="AD111" i="5"/>
  <c r="J111" i="5"/>
  <c r="AD110" i="5"/>
  <c r="J110" i="5"/>
  <c r="AD109" i="5"/>
  <c r="J109" i="5"/>
  <c r="AD108" i="5"/>
  <c r="J108" i="5"/>
  <c r="AD107" i="5"/>
  <c r="J107" i="5"/>
  <c r="AD106" i="5"/>
  <c r="J106" i="5"/>
  <c r="AD105" i="5"/>
  <c r="J105" i="5"/>
  <c r="AD104" i="5"/>
  <c r="J104" i="5"/>
  <c r="AD103" i="5"/>
  <c r="J103" i="5"/>
  <c r="AD102" i="5"/>
  <c r="J102" i="5"/>
  <c r="AD101" i="5"/>
  <c r="J101" i="5"/>
  <c r="AD100" i="5"/>
  <c r="J100" i="5"/>
  <c r="AD99" i="5"/>
  <c r="J99" i="5"/>
  <c r="AD98" i="5"/>
  <c r="J98" i="5"/>
  <c r="AD97" i="5"/>
  <c r="J97" i="5"/>
  <c r="AD96" i="5"/>
  <c r="J96" i="5"/>
  <c r="AD95" i="5"/>
  <c r="J95" i="5"/>
  <c r="AD94" i="5"/>
  <c r="J94" i="5"/>
  <c r="AD93" i="5"/>
  <c r="J93" i="5"/>
  <c r="AD92" i="5"/>
  <c r="J92" i="5"/>
  <c r="AD91" i="5"/>
  <c r="J91" i="5"/>
  <c r="AD90" i="5"/>
  <c r="J90" i="5"/>
  <c r="AD89" i="5"/>
  <c r="J89" i="5"/>
  <c r="AD88" i="5"/>
  <c r="J88" i="5"/>
  <c r="AD87" i="5"/>
  <c r="J87" i="5"/>
  <c r="AD86" i="5"/>
  <c r="J86" i="5"/>
  <c r="AD85" i="5"/>
  <c r="J85" i="5"/>
  <c r="AD84" i="5"/>
  <c r="J84" i="5"/>
  <c r="AD83" i="5"/>
  <c r="J83" i="5"/>
  <c r="AD82" i="5"/>
  <c r="J82" i="5"/>
  <c r="AD81" i="5"/>
  <c r="J81" i="5"/>
  <c r="AD80" i="5"/>
  <c r="J80" i="5"/>
  <c r="AD79" i="5"/>
  <c r="J79" i="5"/>
  <c r="AD78" i="5"/>
  <c r="J78" i="5"/>
  <c r="AD77" i="5"/>
  <c r="J77" i="5"/>
  <c r="AD76" i="5"/>
  <c r="J76" i="5"/>
  <c r="AD75" i="5"/>
  <c r="J75" i="5"/>
  <c r="AD74" i="5"/>
  <c r="J74" i="5"/>
  <c r="AD73" i="5"/>
  <c r="J73" i="5"/>
  <c r="AD72" i="5"/>
  <c r="J72" i="5"/>
  <c r="AD71" i="5"/>
  <c r="J71" i="5"/>
  <c r="AD70" i="5"/>
  <c r="J70" i="5"/>
  <c r="AD69" i="5"/>
  <c r="J69" i="5"/>
  <c r="AD68" i="5"/>
  <c r="J68" i="5"/>
  <c r="AD67" i="5"/>
  <c r="J67" i="5"/>
  <c r="AD66" i="5"/>
  <c r="J66" i="5"/>
  <c r="AD65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J8" i="5"/>
  <c r="Z149" i="4"/>
  <c r="Y149" i="4"/>
  <c r="Z148" i="4"/>
  <c r="Y148" i="4"/>
  <c r="S148" i="4"/>
  <c r="R148" i="4"/>
  <c r="Z147" i="4"/>
  <c r="Y147" i="4"/>
  <c r="S147" i="4"/>
  <c r="R147" i="4"/>
  <c r="Z146" i="4"/>
  <c r="Y146" i="4"/>
  <c r="S146" i="4"/>
  <c r="R146" i="4"/>
  <c r="Z145" i="4"/>
  <c r="Y145" i="4"/>
  <c r="S145" i="4"/>
  <c r="R145" i="4"/>
  <c r="Z144" i="4"/>
  <c r="Y144" i="4"/>
  <c r="S144" i="4"/>
  <c r="R144" i="4"/>
  <c r="Z143" i="4"/>
  <c r="Y143" i="4"/>
  <c r="S143" i="4"/>
  <c r="R143" i="4"/>
  <c r="M143" i="4"/>
  <c r="L143" i="4"/>
  <c r="N143" i="4" s="1"/>
  <c r="Z142" i="4"/>
  <c r="Y142" i="4"/>
  <c r="S142" i="4"/>
  <c r="R142" i="4"/>
  <c r="M142" i="4"/>
  <c r="L142" i="4"/>
  <c r="N142" i="4" s="1"/>
  <c r="Z141" i="4"/>
  <c r="Y141" i="4"/>
  <c r="S141" i="4"/>
  <c r="R141" i="4"/>
  <c r="M141" i="4"/>
  <c r="L141" i="4"/>
  <c r="N141" i="4" s="1"/>
  <c r="AD140" i="4"/>
  <c r="Z140" i="4"/>
  <c r="Y140" i="4"/>
  <c r="S140" i="4"/>
  <c r="R140" i="4"/>
  <c r="AD139" i="4"/>
  <c r="Z139" i="4"/>
  <c r="Y139" i="4"/>
  <c r="S139" i="4"/>
  <c r="R139" i="4"/>
  <c r="M139" i="4"/>
  <c r="L139" i="4"/>
  <c r="AD138" i="4"/>
  <c r="Z138" i="4"/>
  <c r="Y138" i="4"/>
  <c r="S138" i="4"/>
  <c r="R138" i="4"/>
  <c r="AD137" i="4"/>
  <c r="Z137" i="4"/>
  <c r="Y137" i="4"/>
  <c r="S137" i="4"/>
  <c r="R137" i="4"/>
  <c r="AD136" i="4"/>
  <c r="Z136" i="4"/>
  <c r="Y136" i="4"/>
  <c r="S136" i="4"/>
  <c r="R136" i="4"/>
  <c r="AD135" i="4"/>
  <c r="Z135" i="4"/>
  <c r="Y135" i="4"/>
  <c r="S135" i="4"/>
  <c r="R135" i="4"/>
  <c r="AD134" i="4"/>
  <c r="Z134" i="4"/>
  <c r="Y134" i="4"/>
  <c r="S134" i="4"/>
  <c r="R134" i="4"/>
  <c r="AD133" i="4"/>
  <c r="Z133" i="4"/>
  <c r="Y133" i="4"/>
  <c r="S133" i="4"/>
  <c r="R133" i="4"/>
  <c r="AD132" i="4"/>
  <c r="Z132" i="4"/>
  <c r="Y132" i="4"/>
  <c r="S132" i="4"/>
  <c r="R132" i="4"/>
  <c r="AD131" i="4"/>
  <c r="Z131" i="4"/>
  <c r="Y131" i="4"/>
  <c r="S131" i="4"/>
  <c r="R131" i="4"/>
  <c r="L131" i="4"/>
  <c r="AD130" i="4"/>
  <c r="Z130" i="4"/>
  <c r="Y130" i="4"/>
  <c r="S130" i="4"/>
  <c r="R130" i="4"/>
  <c r="L130" i="4"/>
  <c r="AD129" i="4"/>
  <c r="Z129" i="4"/>
  <c r="Y129" i="4"/>
  <c r="S129" i="4"/>
  <c r="R129" i="4"/>
  <c r="AD128" i="4"/>
  <c r="Z128" i="4"/>
  <c r="Y128" i="4"/>
  <c r="S128" i="4"/>
  <c r="R128" i="4"/>
  <c r="L128" i="4"/>
  <c r="L129" i="4" s="1"/>
  <c r="B128" i="4"/>
  <c r="AD127" i="4"/>
  <c r="Z127" i="4"/>
  <c r="N149" i="4" s="1"/>
  <c r="Y127" i="4"/>
  <c r="AB149" i="4" s="1"/>
  <c r="S127" i="4"/>
  <c r="N148" i="4" s="1"/>
  <c r="R127" i="4"/>
  <c r="L148" i="4" s="1"/>
  <c r="L127" i="4"/>
  <c r="AD126" i="4"/>
  <c r="S126" i="4"/>
  <c r="AD125" i="4"/>
  <c r="Y125" i="4"/>
  <c r="X125" i="4"/>
  <c r="X126" i="4" s="1"/>
  <c r="W125" i="4"/>
  <c r="V125" i="4"/>
  <c r="V126" i="4" s="1"/>
  <c r="U125" i="4"/>
  <c r="T125" i="4"/>
  <c r="T126" i="4" s="1"/>
  <c r="L132" i="4" s="1"/>
  <c r="S125" i="4"/>
  <c r="R125" i="4"/>
  <c r="R126" i="4" s="1"/>
  <c r="L133" i="4" s="1"/>
  <c r="Q125" i="4"/>
  <c r="P125" i="4"/>
  <c r="P126" i="4" s="1"/>
  <c r="O125" i="4"/>
  <c r="N125" i="4"/>
  <c r="N126" i="4" s="1"/>
  <c r="M125" i="4"/>
  <c r="L125" i="4"/>
  <c r="L126" i="4" s="1"/>
  <c r="G125" i="4"/>
  <c r="F125" i="4"/>
  <c r="F126" i="4" s="1"/>
  <c r="AD124" i="4"/>
  <c r="AD123" i="4"/>
  <c r="AD122" i="4"/>
  <c r="J122" i="4"/>
  <c r="AD121" i="4"/>
  <c r="J121" i="4"/>
  <c r="AD120" i="4"/>
  <c r="J120" i="4"/>
  <c r="AD119" i="4"/>
  <c r="J119" i="4"/>
  <c r="AD118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AD96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B9" i="4"/>
  <c r="B10" i="4" s="1"/>
  <c r="B11" i="4" s="1"/>
  <c r="B12" i="4" s="1"/>
  <c r="B13" i="4" s="1"/>
  <c r="B14" i="4" s="1"/>
  <c r="B15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J8" i="4"/>
  <c r="AD147" i="3"/>
  <c r="Z147" i="3"/>
  <c r="Y147" i="3"/>
  <c r="AD146" i="3"/>
  <c r="Z146" i="3"/>
  <c r="Y146" i="3"/>
  <c r="S146" i="3"/>
  <c r="R146" i="3"/>
  <c r="AD145" i="3"/>
  <c r="Z145" i="3"/>
  <c r="Y145" i="3"/>
  <c r="S145" i="3"/>
  <c r="R145" i="3"/>
  <c r="AD144" i="3"/>
  <c r="Z144" i="3"/>
  <c r="Y144" i="3"/>
  <c r="S144" i="3"/>
  <c r="R144" i="3"/>
  <c r="AD143" i="3"/>
  <c r="Z143" i="3"/>
  <c r="Y143" i="3"/>
  <c r="S143" i="3"/>
  <c r="R143" i="3"/>
  <c r="AD142" i="3"/>
  <c r="Z142" i="3"/>
  <c r="Y142" i="3"/>
  <c r="S142" i="3"/>
  <c r="R142" i="3"/>
  <c r="AD141" i="3"/>
  <c r="Z141" i="3"/>
  <c r="Y141" i="3"/>
  <c r="S141" i="3"/>
  <c r="R141" i="3"/>
  <c r="AD140" i="3"/>
  <c r="Z140" i="3"/>
  <c r="Y140" i="3"/>
  <c r="S140" i="3"/>
  <c r="R140" i="3"/>
  <c r="M140" i="3"/>
  <c r="L140" i="3"/>
  <c r="N140" i="3" s="1"/>
  <c r="AD139" i="3"/>
  <c r="Z139" i="3"/>
  <c r="Y139" i="3"/>
  <c r="S139" i="3"/>
  <c r="R139" i="3"/>
  <c r="M139" i="3"/>
  <c r="L139" i="3"/>
  <c r="N139" i="3" s="1"/>
  <c r="AD138" i="3"/>
  <c r="Z138" i="3"/>
  <c r="Y138" i="3"/>
  <c r="S138" i="3"/>
  <c r="R138" i="3"/>
  <c r="M138" i="3"/>
  <c r="L138" i="3"/>
  <c r="N138" i="3" s="1"/>
  <c r="AD137" i="3"/>
  <c r="Z137" i="3"/>
  <c r="Y137" i="3"/>
  <c r="S137" i="3"/>
  <c r="R137" i="3"/>
  <c r="AD136" i="3"/>
  <c r="Z136" i="3"/>
  <c r="Y136" i="3"/>
  <c r="S136" i="3"/>
  <c r="R136" i="3"/>
  <c r="M136" i="3"/>
  <c r="L136" i="3"/>
  <c r="AD135" i="3"/>
  <c r="Z135" i="3"/>
  <c r="Y135" i="3"/>
  <c r="S135" i="3"/>
  <c r="R135" i="3"/>
  <c r="AD134" i="3"/>
  <c r="Z134" i="3"/>
  <c r="Y134" i="3"/>
  <c r="S134" i="3"/>
  <c r="R134" i="3"/>
  <c r="AD133" i="3"/>
  <c r="Z133" i="3"/>
  <c r="Y133" i="3"/>
  <c r="S133" i="3"/>
  <c r="R133" i="3"/>
  <c r="AD132" i="3"/>
  <c r="Z132" i="3"/>
  <c r="Y132" i="3"/>
  <c r="S132" i="3"/>
  <c r="R132" i="3"/>
  <c r="AD131" i="3"/>
  <c r="Z131" i="3"/>
  <c r="Y131" i="3"/>
  <c r="S131" i="3"/>
  <c r="R131" i="3"/>
  <c r="AD130" i="3"/>
  <c r="Z130" i="3"/>
  <c r="Y130" i="3"/>
  <c r="S130" i="3"/>
  <c r="R130" i="3"/>
  <c r="AD129" i="3"/>
  <c r="Z129" i="3"/>
  <c r="Y129" i="3"/>
  <c r="S129" i="3"/>
  <c r="R129" i="3"/>
  <c r="L129" i="3"/>
  <c r="AD128" i="3"/>
  <c r="Z128" i="3"/>
  <c r="Y128" i="3"/>
  <c r="S128" i="3"/>
  <c r="R128" i="3"/>
  <c r="L128" i="3"/>
  <c r="AD127" i="3"/>
  <c r="Z127" i="3"/>
  <c r="Y127" i="3"/>
  <c r="S127" i="3"/>
  <c r="R127" i="3"/>
  <c r="AD126" i="3"/>
  <c r="Z126" i="3"/>
  <c r="Y126" i="3"/>
  <c r="S126" i="3"/>
  <c r="R126" i="3"/>
  <c r="L126" i="3"/>
  <c r="L127" i="3" s="1"/>
  <c r="B126" i="3"/>
  <c r="AD125" i="3"/>
  <c r="Z125" i="3"/>
  <c r="N147" i="3" s="1"/>
  <c r="Y125" i="3"/>
  <c r="L147" i="3" s="1"/>
  <c r="S125" i="3"/>
  <c r="N146" i="3" s="1"/>
  <c r="R125" i="3"/>
  <c r="L146" i="3" s="1"/>
  <c r="L125" i="3"/>
  <c r="AD124" i="3"/>
  <c r="Y123" i="3"/>
  <c r="X123" i="3"/>
  <c r="X124" i="3" s="1"/>
  <c r="W123" i="3"/>
  <c r="V124" i="3" s="1"/>
  <c r="V123" i="3"/>
  <c r="U123" i="3"/>
  <c r="T123" i="3"/>
  <c r="T124" i="3" s="1"/>
  <c r="L130" i="3" s="1"/>
  <c r="S123" i="3"/>
  <c r="S124" i="3" s="1"/>
  <c r="R123" i="3"/>
  <c r="R124" i="3" s="1"/>
  <c r="L131" i="3" s="1"/>
  <c r="Q123" i="3"/>
  <c r="P124" i="3" s="1"/>
  <c r="P123" i="3"/>
  <c r="O123" i="3"/>
  <c r="N123" i="3"/>
  <c r="N124" i="3" s="1"/>
  <c r="M123" i="3"/>
  <c r="L123" i="3"/>
  <c r="L124" i="3" s="1"/>
  <c r="G123" i="3"/>
  <c r="F123" i="3"/>
  <c r="F124" i="3" s="1"/>
  <c r="AD121" i="3"/>
  <c r="J119" i="3"/>
  <c r="AD117" i="4" s="1"/>
  <c r="AD118" i="3"/>
  <c r="J118" i="3"/>
  <c r="AD116" i="4" s="1"/>
  <c r="J117" i="3"/>
  <c r="AD115" i="4" s="1"/>
  <c r="AD116" i="3"/>
  <c r="J116" i="3"/>
  <c r="AD114" i="4" s="1"/>
  <c r="J115" i="3"/>
  <c r="AD113" i="4" s="1"/>
  <c r="AD114" i="3"/>
  <c r="J114" i="3"/>
  <c r="AD112" i="4" s="1"/>
  <c r="J113" i="3"/>
  <c r="AD111" i="4" s="1"/>
  <c r="AD112" i="3"/>
  <c r="J112" i="3"/>
  <c r="AD110" i="4" s="1"/>
  <c r="J111" i="3"/>
  <c r="AD109" i="4" s="1"/>
  <c r="AD110" i="3"/>
  <c r="J110" i="3"/>
  <c r="AD108" i="4" s="1"/>
  <c r="J109" i="3"/>
  <c r="AD107" i="4" s="1"/>
  <c r="AD108" i="3"/>
  <c r="J108" i="3"/>
  <c r="AD106" i="4" s="1"/>
  <c r="J107" i="3"/>
  <c r="AD105" i="4" s="1"/>
  <c r="AD106" i="3"/>
  <c r="J106" i="3"/>
  <c r="AD104" i="4" s="1"/>
  <c r="J105" i="3"/>
  <c r="AD103" i="4" s="1"/>
  <c r="AD104" i="3"/>
  <c r="J104" i="3"/>
  <c r="AD102" i="4" s="1"/>
  <c r="J103" i="3"/>
  <c r="AD101" i="4" s="1"/>
  <c r="J102" i="3"/>
  <c r="AD100" i="4" s="1"/>
  <c r="J101" i="3"/>
  <c r="AD99" i="4" s="1"/>
  <c r="J100" i="3"/>
  <c r="AD98" i="4" s="1"/>
  <c r="AD99" i="3"/>
  <c r="J99" i="3"/>
  <c r="AD97" i="4" s="1"/>
  <c r="AD98" i="3"/>
  <c r="J98" i="3"/>
  <c r="AD95" i="4" s="1"/>
  <c r="J97" i="3"/>
  <c r="AD94" i="4" s="1"/>
  <c r="AD96" i="3"/>
  <c r="J96" i="3"/>
  <c r="AD93" i="4" s="1"/>
  <c r="J95" i="3"/>
  <c r="AD92" i="4" s="1"/>
  <c r="AD94" i="3"/>
  <c r="J94" i="3"/>
  <c r="AD91" i="4" s="1"/>
  <c r="J93" i="3"/>
  <c r="AD90" i="4" s="1"/>
  <c r="AD92" i="3"/>
  <c r="J92" i="3"/>
  <c r="AD89" i="4" s="1"/>
  <c r="J91" i="3"/>
  <c r="AD88" i="4" s="1"/>
  <c r="AD90" i="3"/>
  <c r="J90" i="3"/>
  <c r="AD87" i="4" s="1"/>
  <c r="J89" i="3"/>
  <c r="AD86" i="4" s="1"/>
  <c r="AD88" i="3"/>
  <c r="J88" i="3"/>
  <c r="AD85" i="4" s="1"/>
  <c r="J87" i="3"/>
  <c r="AD84" i="4" s="1"/>
  <c r="AD86" i="3"/>
  <c r="J86" i="3"/>
  <c r="AD83" i="4" s="1"/>
  <c r="J85" i="3"/>
  <c r="AD82" i="4" s="1"/>
  <c r="AD84" i="3"/>
  <c r="J84" i="3"/>
  <c r="AD81" i="4" s="1"/>
  <c r="J83" i="3"/>
  <c r="AD80" i="4" s="1"/>
  <c r="AD82" i="3"/>
  <c r="J82" i="3"/>
  <c r="AD79" i="4" s="1"/>
  <c r="J81" i="3"/>
  <c r="AD78" i="4" s="1"/>
  <c r="AD80" i="3"/>
  <c r="J80" i="3"/>
  <c r="AD77" i="4" s="1"/>
  <c r="J79" i="3"/>
  <c r="AD76" i="4" s="1"/>
  <c r="AD78" i="3"/>
  <c r="J78" i="3"/>
  <c r="AD75" i="4" s="1"/>
  <c r="J77" i="3"/>
  <c r="AD74" i="4" s="1"/>
  <c r="AD76" i="3"/>
  <c r="J76" i="3"/>
  <c r="AD73" i="4" s="1"/>
  <c r="J75" i="3"/>
  <c r="AD72" i="4" s="1"/>
  <c r="AD74" i="3"/>
  <c r="J74" i="3"/>
  <c r="AD71" i="4" s="1"/>
  <c r="J73" i="3"/>
  <c r="AD70" i="4" s="1"/>
  <c r="AD72" i="3"/>
  <c r="J72" i="3"/>
  <c r="AD69" i="4" s="1"/>
  <c r="J71" i="3"/>
  <c r="AD68" i="4" s="1"/>
  <c r="AD70" i="3"/>
  <c r="J70" i="3"/>
  <c r="AD67" i="4" s="1"/>
  <c r="J69" i="3"/>
  <c r="AD66" i="4" s="1"/>
  <c r="AD68" i="3"/>
  <c r="J68" i="3"/>
  <c r="AD65" i="4" s="1"/>
  <c r="J67" i="3"/>
  <c r="AD64" i="4" s="1"/>
  <c r="AD66" i="3"/>
  <c r="J66" i="3"/>
  <c r="AD63" i="4" s="1"/>
  <c r="J65" i="3"/>
  <c r="AD62" i="4" s="1"/>
  <c r="AD64" i="3"/>
  <c r="J64" i="3"/>
  <c r="AD61" i="4" s="1"/>
  <c r="J63" i="3"/>
  <c r="AD60" i="4" s="1"/>
  <c r="AD62" i="3"/>
  <c r="J62" i="3"/>
  <c r="AD59" i="4" s="1"/>
  <c r="J61" i="3"/>
  <c r="AD58" i="4" s="1"/>
  <c r="AD60" i="3"/>
  <c r="J60" i="3"/>
  <c r="AD57" i="4" s="1"/>
  <c r="J59" i="3"/>
  <c r="AD56" i="4" s="1"/>
  <c r="AD58" i="3"/>
  <c r="J58" i="3"/>
  <c r="AD55" i="4" s="1"/>
  <c r="J57" i="3"/>
  <c r="AD54" i="4" s="1"/>
  <c r="AD56" i="3"/>
  <c r="J56" i="3"/>
  <c r="AD53" i="4" s="1"/>
  <c r="J55" i="3"/>
  <c r="AD52" i="4" s="1"/>
  <c r="AD54" i="3"/>
  <c r="J54" i="3"/>
  <c r="AD51" i="4" s="1"/>
  <c r="J53" i="3"/>
  <c r="AD50" i="4" s="1"/>
  <c r="AD52" i="3"/>
  <c r="J52" i="3"/>
  <c r="AD49" i="4" s="1"/>
  <c r="J51" i="3"/>
  <c r="AD48" i="4" s="1"/>
  <c r="AD50" i="3"/>
  <c r="J50" i="3"/>
  <c r="AD47" i="4" s="1"/>
  <c r="J49" i="3"/>
  <c r="AD46" i="4" s="1"/>
  <c r="AD48" i="3"/>
  <c r="J48" i="3"/>
  <c r="AD45" i="4" s="1"/>
  <c r="J47" i="3"/>
  <c r="AD44" i="4" s="1"/>
  <c r="AD46" i="3"/>
  <c r="J46" i="3"/>
  <c r="AD43" i="4" s="1"/>
  <c r="J45" i="3"/>
  <c r="AD42" i="4" s="1"/>
  <c r="AD44" i="3"/>
  <c r="J44" i="3"/>
  <c r="AD41" i="4" s="1"/>
  <c r="J43" i="3"/>
  <c r="AD40" i="4" s="1"/>
  <c r="AD42" i="3"/>
  <c r="J42" i="3"/>
  <c r="AD39" i="4" s="1"/>
  <c r="J41" i="3"/>
  <c r="AD38" i="4" s="1"/>
  <c r="AD40" i="3"/>
  <c r="J40" i="3"/>
  <c r="AD37" i="4" s="1"/>
  <c r="J39" i="3"/>
  <c r="AD36" i="4" s="1"/>
  <c r="AD38" i="3"/>
  <c r="J38" i="3"/>
  <c r="AD35" i="4" s="1"/>
  <c r="J37" i="3"/>
  <c r="AD34" i="4" s="1"/>
  <c r="AD36" i="3"/>
  <c r="J36" i="3"/>
  <c r="AD33" i="4" s="1"/>
  <c r="J35" i="3"/>
  <c r="AD32" i="4" s="1"/>
  <c r="AD34" i="3"/>
  <c r="J34" i="3"/>
  <c r="AD31" i="4" s="1"/>
  <c r="J33" i="3"/>
  <c r="AD30" i="4" s="1"/>
  <c r="AD32" i="3"/>
  <c r="J32" i="3"/>
  <c r="AD29" i="4" s="1"/>
  <c r="J31" i="3"/>
  <c r="AD28" i="4" s="1"/>
  <c r="AD30" i="3"/>
  <c r="J30" i="3"/>
  <c r="AD27" i="4" s="1"/>
  <c r="J29" i="3"/>
  <c r="AD26" i="4" s="1"/>
  <c r="AD28" i="3"/>
  <c r="J28" i="3"/>
  <c r="AD25" i="4" s="1"/>
  <c r="J27" i="3"/>
  <c r="AD24" i="4" s="1"/>
  <c r="AD26" i="3"/>
  <c r="J26" i="3"/>
  <c r="AD23" i="4" s="1"/>
  <c r="J25" i="3"/>
  <c r="AD22" i="4" s="1"/>
  <c r="AD24" i="3"/>
  <c r="J24" i="3"/>
  <c r="AD21" i="4" s="1"/>
  <c r="J23" i="3"/>
  <c r="AD20" i="4" s="1"/>
  <c r="AD22" i="3"/>
  <c r="J22" i="3"/>
  <c r="AD19" i="4" s="1"/>
  <c r="J21" i="3"/>
  <c r="AD18" i="4" s="1"/>
  <c r="AD20" i="3"/>
  <c r="J20" i="3"/>
  <c r="AD17" i="4" s="1"/>
  <c r="J19" i="3"/>
  <c r="AD19" i="3" s="1"/>
  <c r="AD18" i="3"/>
  <c r="J18" i="3"/>
  <c r="AD14" i="4" s="1"/>
  <c r="J17" i="3"/>
  <c r="AD17" i="3" s="1"/>
  <c r="AD16" i="3"/>
  <c r="J16" i="3"/>
  <c r="AD12" i="4" s="1"/>
  <c r="J15" i="3"/>
  <c r="AD15" i="3" s="1"/>
  <c r="AD14" i="3"/>
  <c r="J14" i="3"/>
  <c r="AD10" i="4" s="1"/>
  <c r="J13" i="3"/>
  <c r="AD13" i="3" s="1"/>
  <c r="AD12" i="3"/>
  <c r="J12" i="3"/>
  <c r="AD8" i="4" s="1"/>
  <c r="J11" i="3"/>
  <c r="AD11" i="3" s="1"/>
  <c r="AD10" i="3"/>
  <c r="J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J9" i="3"/>
  <c r="AD9" i="3" s="1"/>
  <c r="B9" i="3"/>
  <c r="AD8" i="3"/>
  <c r="J8" i="3"/>
  <c r="AF157" i="2"/>
  <c r="Z155" i="2"/>
  <c r="Y155" i="2"/>
  <c r="Z154" i="2"/>
  <c r="Y154" i="2"/>
  <c r="S154" i="2"/>
  <c r="R154" i="2"/>
  <c r="Z153" i="2"/>
  <c r="Y153" i="2"/>
  <c r="S153" i="2"/>
  <c r="R153" i="2"/>
  <c r="AD152" i="2"/>
  <c r="Z152" i="2"/>
  <c r="Y152" i="2"/>
  <c r="S152" i="2"/>
  <c r="R152" i="2"/>
  <c r="AD151" i="2"/>
  <c r="Z151" i="2"/>
  <c r="Y151" i="2"/>
  <c r="S151" i="2"/>
  <c r="R151" i="2"/>
  <c r="AD150" i="2"/>
  <c r="Z150" i="2"/>
  <c r="Y150" i="2"/>
  <c r="S150" i="2"/>
  <c r="R150" i="2"/>
  <c r="AD149" i="2"/>
  <c r="Z149" i="2"/>
  <c r="Y149" i="2"/>
  <c r="S149" i="2"/>
  <c r="R149" i="2"/>
  <c r="AD148" i="2"/>
  <c r="Z148" i="2"/>
  <c r="Y148" i="2"/>
  <c r="S148" i="2"/>
  <c r="R148" i="2"/>
  <c r="AD147" i="2"/>
  <c r="Z147" i="2"/>
  <c r="Y147" i="2"/>
  <c r="S147" i="2"/>
  <c r="R147" i="2"/>
  <c r="M147" i="2"/>
  <c r="L147" i="2"/>
  <c r="N147" i="2" s="1"/>
  <c r="AD146" i="2"/>
  <c r="Z146" i="2"/>
  <c r="Y146" i="2"/>
  <c r="S146" i="2"/>
  <c r="R146" i="2"/>
  <c r="M146" i="2"/>
  <c r="L146" i="2"/>
  <c r="N146" i="2" s="1"/>
  <c r="AD145" i="2"/>
  <c r="Z145" i="2"/>
  <c r="Y145" i="2"/>
  <c r="S145" i="2"/>
  <c r="R145" i="2"/>
  <c r="M145" i="2"/>
  <c r="L145" i="2"/>
  <c r="N145" i="2" s="1"/>
  <c r="AD144" i="2"/>
  <c r="Z144" i="2"/>
  <c r="Y144" i="2"/>
  <c r="S144" i="2"/>
  <c r="R144" i="2"/>
  <c r="AD143" i="2"/>
  <c r="Z143" i="2"/>
  <c r="Y143" i="2"/>
  <c r="S143" i="2"/>
  <c r="R143" i="2"/>
  <c r="M143" i="2"/>
  <c r="L143" i="2"/>
  <c r="AD142" i="2"/>
  <c r="Z142" i="2"/>
  <c r="Y142" i="2"/>
  <c r="S142" i="2"/>
  <c r="R142" i="2"/>
  <c r="AD141" i="2"/>
  <c r="Z141" i="2"/>
  <c r="Y141" i="2"/>
  <c r="S141" i="2"/>
  <c r="R141" i="2"/>
  <c r="AD140" i="2"/>
  <c r="Z140" i="2"/>
  <c r="Y140" i="2"/>
  <c r="S140" i="2"/>
  <c r="R140" i="2"/>
  <c r="AD139" i="2"/>
  <c r="Z139" i="2"/>
  <c r="Y139" i="2"/>
  <c r="S139" i="2"/>
  <c r="R139" i="2"/>
  <c r="AD138" i="2"/>
  <c r="Z138" i="2"/>
  <c r="Y138" i="2"/>
  <c r="S138" i="2"/>
  <c r="R138" i="2"/>
  <c r="AD137" i="2"/>
  <c r="Z137" i="2"/>
  <c r="Y137" i="2"/>
  <c r="S137" i="2"/>
  <c r="R137" i="2"/>
  <c r="L137" i="2"/>
  <c r="AD136" i="2"/>
  <c r="Z136" i="2"/>
  <c r="Y136" i="2"/>
  <c r="S136" i="2"/>
  <c r="R136" i="2"/>
  <c r="L136" i="2"/>
  <c r="AD135" i="2"/>
  <c r="Z135" i="2"/>
  <c r="Y135" i="2"/>
  <c r="S135" i="2"/>
  <c r="R135" i="2"/>
  <c r="AD134" i="2"/>
  <c r="Z134" i="2"/>
  <c r="Y134" i="2"/>
  <c r="S134" i="2"/>
  <c r="R134" i="2"/>
  <c r="L134" i="2"/>
  <c r="L135" i="2" s="1"/>
  <c r="B134" i="2"/>
  <c r="AD133" i="2"/>
  <c r="Z133" i="2"/>
  <c r="N155" i="2" s="1"/>
  <c r="Y133" i="2"/>
  <c r="AB155" i="2" s="1"/>
  <c r="S133" i="2"/>
  <c r="N154" i="2" s="1"/>
  <c r="R133" i="2"/>
  <c r="L154" i="2" s="1"/>
  <c r="L133" i="2"/>
  <c r="AD132" i="2"/>
  <c r="S132" i="2"/>
  <c r="AD131" i="2"/>
  <c r="Y131" i="2"/>
  <c r="X131" i="2"/>
  <c r="X132" i="2" s="1"/>
  <c r="W131" i="2"/>
  <c r="V131" i="2"/>
  <c r="V132" i="2" s="1"/>
  <c r="U131" i="2"/>
  <c r="T131" i="2"/>
  <c r="T132" i="2" s="1"/>
  <c r="L138" i="2" s="1"/>
  <c r="S131" i="2"/>
  <c r="R131" i="2"/>
  <c r="R132" i="2" s="1"/>
  <c r="L139" i="2" s="1"/>
  <c r="Q131" i="2"/>
  <c r="P131" i="2"/>
  <c r="P132" i="2" s="1"/>
  <c r="O131" i="2"/>
  <c r="N131" i="2"/>
  <c r="N132" i="2" s="1"/>
  <c r="M131" i="2"/>
  <c r="L131" i="2"/>
  <c r="L132" i="2" s="1"/>
  <c r="G131" i="2"/>
  <c r="F131" i="2"/>
  <c r="F132" i="2" s="1"/>
  <c r="AD128" i="2"/>
  <c r="J128" i="2"/>
  <c r="AD64" i="5" s="1"/>
  <c r="AD127" i="2"/>
  <c r="J127" i="2"/>
  <c r="AD63" i="5" s="1"/>
  <c r="AD126" i="2"/>
  <c r="J126" i="2"/>
  <c r="AD62" i="5" s="1"/>
  <c r="AD125" i="2"/>
  <c r="J125" i="2"/>
  <c r="AD61" i="5" s="1"/>
  <c r="AD124" i="2"/>
  <c r="J124" i="2"/>
  <c r="AD60" i="5" s="1"/>
  <c r="AD123" i="2"/>
  <c r="J123" i="2"/>
  <c r="AD59" i="5" s="1"/>
  <c r="AD122" i="2"/>
  <c r="J122" i="2"/>
  <c r="AD58" i="5" s="1"/>
  <c r="AD121" i="2"/>
  <c r="J121" i="2"/>
  <c r="AD57" i="5" s="1"/>
  <c r="AD120" i="2"/>
  <c r="J120" i="2"/>
  <c r="AD56" i="5" s="1"/>
  <c r="AD119" i="2"/>
  <c r="J119" i="2"/>
  <c r="AD55" i="5" s="1"/>
  <c r="AD118" i="2"/>
  <c r="J118" i="2"/>
  <c r="AD54" i="5" s="1"/>
  <c r="AD117" i="2"/>
  <c r="J117" i="2"/>
  <c r="AD53" i="5" s="1"/>
  <c r="AD116" i="2"/>
  <c r="J116" i="2"/>
  <c r="AD52" i="5" s="1"/>
  <c r="AD115" i="2"/>
  <c r="J115" i="2"/>
  <c r="AD51" i="5" s="1"/>
  <c r="AD114" i="2"/>
  <c r="J114" i="2"/>
  <c r="AD50" i="5" s="1"/>
  <c r="AD113" i="2"/>
  <c r="J113" i="2"/>
  <c r="AD49" i="5" s="1"/>
  <c r="AD112" i="2"/>
  <c r="J112" i="2"/>
  <c r="AD48" i="5" s="1"/>
  <c r="AD111" i="2"/>
  <c r="J111" i="2"/>
  <c r="AD47" i="5" s="1"/>
  <c r="AD110" i="2"/>
  <c r="J110" i="2"/>
  <c r="AD46" i="5" s="1"/>
  <c r="AD109" i="2"/>
  <c r="J109" i="2"/>
  <c r="AD45" i="5" s="1"/>
  <c r="AD108" i="2"/>
  <c r="J108" i="2"/>
  <c r="AD44" i="5" s="1"/>
  <c r="AD107" i="2"/>
  <c r="J107" i="2"/>
  <c r="AD43" i="5" s="1"/>
  <c r="AD106" i="2"/>
  <c r="J106" i="2"/>
  <c r="AD42" i="5" s="1"/>
  <c r="AD105" i="2"/>
  <c r="J105" i="2"/>
  <c r="AD41" i="5" s="1"/>
  <c r="AD104" i="2"/>
  <c r="J104" i="2"/>
  <c r="AD40" i="5" s="1"/>
  <c r="AD103" i="2"/>
  <c r="J103" i="2"/>
  <c r="AD39" i="5" s="1"/>
  <c r="AD102" i="2"/>
  <c r="J102" i="2"/>
  <c r="AD38" i="5" s="1"/>
  <c r="AD101" i="2"/>
  <c r="J101" i="2"/>
  <c r="AD37" i="5" s="1"/>
  <c r="AD100" i="2"/>
  <c r="J100" i="2"/>
  <c r="AD36" i="5" s="1"/>
  <c r="AD99" i="2"/>
  <c r="J99" i="2"/>
  <c r="AD35" i="5" s="1"/>
  <c r="AD98" i="2"/>
  <c r="J98" i="2"/>
  <c r="AD34" i="5" s="1"/>
  <c r="AD97" i="2"/>
  <c r="J97" i="2"/>
  <c r="AD33" i="5" s="1"/>
  <c r="AD96" i="2"/>
  <c r="J96" i="2"/>
  <c r="AD32" i="5" s="1"/>
  <c r="AD95" i="2"/>
  <c r="J95" i="2"/>
  <c r="AD31" i="5" s="1"/>
  <c r="AD94" i="2"/>
  <c r="J94" i="2"/>
  <c r="AD30" i="5" s="1"/>
  <c r="AD93" i="2"/>
  <c r="J93" i="2"/>
  <c r="AD29" i="5" s="1"/>
  <c r="AD92" i="2"/>
  <c r="J92" i="2"/>
  <c r="AD28" i="5" s="1"/>
  <c r="AD91" i="2"/>
  <c r="J91" i="2"/>
  <c r="AD27" i="5" s="1"/>
  <c r="AD90" i="2"/>
  <c r="J90" i="2"/>
  <c r="AD26" i="5" s="1"/>
  <c r="AD89" i="2"/>
  <c r="J89" i="2"/>
  <c r="AD25" i="5" s="1"/>
  <c r="AD88" i="2"/>
  <c r="J88" i="2"/>
  <c r="AD24" i="5" s="1"/>
  <c r="AD87" i="2"/>
  <c r="J87" i="2"/>
  <c r="AD23" i="5" s="1"/>
  <c r="AD86" i="2"/>
  <c r="J86" i="2"/>
  <c r="AD22" i="5" s="1"/>
  <c r="AD85" i="2"/>
  <c r="J85" i="2"/>
  <c r="AD21" i="5" s="1"/>
  <c r="AD84" i="2"/>
  <c r="J84" i="2"/>
  <c r="AD20" i="5" s="1"/>
  <c r="AD83" i="2"/>
  <c r="J83" i="2"/>
  <c r="AD19" i="5" s="1"/>
  <c r="AD82" i="2"/>
  <c r="J82" i="2"/>
  <c r="AD18" i="5" s="1"/>
  <c r="AD81" i="2"/>
  <c r="J81" i="2"/>
  <c r="AD17" i="5" s="1"/>
  <c r="AD80" i="2"/>
  <c r="J80" i="2"/>
  <c r="AD16" i="5" s="1"/>
  <c r="AD79" i="2"/>
  <c r="J79" i="2"/>
  <c r="AD15" i="5" s="1"/>
  <c r="AD78" i="2"/>
  <c r="J78" i="2"/>
  <c r="AD14" i="5" s="1"/>
  <c r="AD77" i="2"/>
  <c r="J77" i="2"/>
  <c r="AD13" i="5" s="1"/>
  <c r="AD76" i="2"/>
  <c r="J76" i="2"/>
  <c r="AD12" i="5" s="1"/>
  <c r="AD75" i="2"/>
  <c r="J75" i="2"/>
  <c r="AD11" i="5" s="1"/>
  <c r="AD74" i="2"/>
  <c r="J74" i="2"/>
  <c r="AD10" i="5" s="1"/>
  <c r="AD73" i="2"/>
  <c r="J73" i="2"/>
  <c r="AD9" i="5" s="1"/>
  <c r="AD72" i="2"/>
  <c r="J72" i="2"/>
  <c r="AD8" i="5" s="1"/>
  <c r="AD71" i="2"/>
  <c r="J71" i="2"/>
  <c r="AD70" i="2"/>
  <c r="J70" i="2"/>
  <c r="AD69" i="2"/>
  <c r="J69" i="2"/>
  <c r="AD68" i="2"/>
  <c r="J68" i="2"/>
  <c r="AD67" i="2"/>
  <c r="J67" i="2"/>
  <c r="J66" i="2"/>
  <c r="J65" i="2"/>
  <c r="J64" i="2"/>
  <c r="AD63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J9" i="2"/>
  <c r="B9" i="2"/>
  <c r="J8" i="2"/>
  <c r="Z157" i="1"/>
  <c r="Y157" i="1"/>
  <c r="Z156" i="1"/>
  <c r="Y156" i="1"/>
  <c r="S156" i="1"/>
  <c r="R156" i="1"/>
  <c r="Z155" i="1"/>
  <c r="Y155" i="1"/>
  <c r="S155" i="1"/>
  <c r="R155" i="1"/>
  <c r="Z154" i="1"/>
  <c r="Y154" i="1"/>
  <c r="S154" i="1"/>
  <c r="R154" i="1"/>
  <c r="Z153" i="1"/>
  <c r="Y153" i="1"/>
  <c r="S153" i="1"/>
  <c r="R153" i="1"/>
  <c r="Z152" i="1"/>
  <c r="Y152" i="1"/>
  <c r="S152" i="1"/>
  <c r="R152" i="1"/>
  <c r="Z151" i="1"/>
  <c r="Y151" i="1"/>
  <c r="S151" i="1"/>
  <c r="R151" i="1"/>
  <c r="Z150" i="1"/>
  <c r="Y150" i="1"/>
  <c r="S150" i="1"/>
  <c r="R150" i="1"/>
  <c r="Z149" i="1"/>
  <c r="Y149" i="1"/>
  <c r="S149" i="1"/>
  <c r="R149" i="1"/>
  <c r="M149" i="1"/>
  <c r="L149" i="1"/>
  <c r="N149" i="1" s="1"/>
  <c r="Z148" i="1"/>
  <c r="Y148" i="1"/>
  <c r="S148" i="1"/>
  <c r="R148" i="1"/>
  <c r="M148" i="1"/>
  <c r="L148" i="1"/>
  <c r="N148" i="1" s="1"/>
  <c r="Z147" i="1"/>
  <c r="Y147" i="1"/>
  <c r="S147" i="1"/>
  <c r="R147" i="1"/>
  <c r="M147" i="1"/>
  <c r="L147" i="1"/>
  <c r="N147" i="1" s="1"/>
  <c r="Z146" i="1"/>
  <c r="Y146" i="1"/>
  <c r="S146" i="1"/>
  <c r="R146" i="1"/>
  <c r="Z145" i="1"/>
  <c r="Y145" i="1"/>
  <c r="S145" i="1"/>
  <c r="R145" i="1"/>
  <c r="M145" i="1"/>
  <c r="L145" i="1"/>
  <c r="Z144" i="1"/>
  <c r="Y144" i="1"/>
  <c r="S144" i="1"/>
  <c r="R144" i="1"/>
  <c r="Z143" i="1"/>
  <c r="Y143" i="1"/>
  <c r="S143" i="1"/>
  <c r="R143" i="1"/>
  <c r="AD142" i="1"/>
  <c r="Z142" i="1"/>
  <c r="Y142" i="1"/>
  <c r="S142" i="1"/>
  <c r="R142" i="1"/>
  <c r="D142" i="1"/>
  <c r="AD141" i="1"/>
  <c r="Z141" i="1"/>
  <c r="Y141" i="1"/>
  <c r="S141" i="1"/>
  <c r="R141" i="1"/>
  <c r="AD140" i="1"/>
  <c r="Z140" i="1"/>
  <c r="Y140" i="1"/>
  <c r="S140" i="1"/>
  <c r="R140" i="1"/>
  <c r="AD139" i="1"/>
  <c r="Z139" i="1"/>
  <c r="Y139" i="1"/>
  <c r="S139" i="1"/>
  <c r="R139" i="1"/>
  <c r="L139" i="1"/>
  <c r="AD138" i="1"/>
  <c r="Z138" i="1"/>
  <c r="Y138" i="1"/>
  <c r="S138" i="1"/>
  <c r="R138" i="1"/>
  <c r="L138" i="1"/>
  <c r="AD137" i="1"/>
  <c r="Z137" i="1"/>
  <c r="Y137" i="1"/>
  <c r="S137" i="1"/>
  <c r="R137" i="1"/>
  <c r="L137" i="1"/>
  <c r="AD136" i="1"/>
  <c r="Z136" i="1"/>
  <c r="Y136" i="1"/>
  <c r="S136" i="1"/>
  <c r="R136" i="1"/>
  <c r="L136" i="1"/>
  <c r="G136" i="1"/>
  <c r="B136" i="1"/>
  <c r="AD135" i="1"/>
  <c r="Z135" i="1"/>
  <c r="N157" i="1" s="1"/>
  <c r="Y135" i="1"/>
  <c r="L157" i="1" s="1"/>
  <c r="AB157" i="1" s="1"/>
  <c r="S135" i="1"/>
  <c r="N156" i="1" s="1"/>
  <c r="R135" i="1"/>
  <c r="L156" i="1" s="1"/>
  <c r="R157" i="1" s="1"/>
  <c r="AB156" i="1" s="1"/>
  <c r="L135" i="1"/>
  <c r="G135" i="1"/>
  <c r="G137" i="1" s="1"/>
  <c r="AD134" i="1"/>
  <c r="R134" i="1"/>
  <c r="AD133" i="1"/>
  <c r="Y133" i="1"/>
  <c r="X134" i="1" s="1"/>
  <c r="X133" i="1"/>
  <c r="W133" i="1"/>
  <c r="V133" i="1"/>
  <c r="V134" i="1" s="1"/>
  <c r="U133" i="1"/>
  <c r="T134" i="1" s="1"/>
  <c r="L140" i="1" s="1"/>
  <c r="T133" i="1"/>
  <c r="S133" i="1"/>
  <c r="S134" i="1" s="1"/>
  <c r="R133" i="1"/>
  <c r="Q133" i="1"/>
  <c r="P133" i="1"/>
  <c r="P134" i="1" s="1"/>
  <c r="O133" i="1"/>
  <c r="N133" i="1"/>
  <c r="N134" i="1" s="1"/>
  <c r="M133" i="1"/>
  <c r="L133" i="1"/>
  <c r="L134" i="1" s="1"/>
  <c r="G133" i="1"/>
  <c r="F133" i="1"/>
  <c r="F134" i="1" s="1"/>
  <c r="AD132" i="1"/>
  <c r="J131" i="1"/>
  <c r="AD66" i="2" s="1"/>
  <c r="AD130" i="1"/>
  <c r="J130" i="1"/>
  <c r="AD65" i="2" s="1"/>
  <c r="J129" i="1"/>
  <c r="AD64" i="2" s="1"/>
  <c r="J127" i="1"/>
  <c r="AD62" i="2" s="1"/>
  <c r="AD126" i="1"/>
  <c r="J126" i="1"/>
  <c r="AD61" i="2" s="1"/>
  <c r="J125" i="1"/>
  <c r="AD125" i="1" s="1"/>
  <c r="AD124" i="1"/>
  <c r="J124" i="1"/>
  <c r="AD59" i="2" s="1"/>
  <c r="J123" i="1"/>
  <c r="AD123" i="1" s="1"/>
  <c r="AD122" i="1"/>
  <c r="J122" i="1"/>
  <c r="AD57" i="2" s="1"/>
  <c r="J121" i="1"/>
  <c r="AD121" i="1" s="1"/>
  <c r="AD120" i="1"/>
  <c r="J120" i="1"/>
  <c r="AD55" i="2" s="1"/>
  <c r="J119" i="1"/>
  <c r="AD119" i="1" s="1"/>
  <c r="AD118" i="1"/>
  <c r="J118" i="1"/>
  <c r="AD53" i="2" s="1"/>
  <c r="J117" i="1"/>
  <c r="AD117" i="1" s="1"/>
  <c r="AD116" i="1"/>
  <c r="J116" i="1"/>
  <c r="AD51" i="2" s="1"/>
  <c r="J115" i="1"/>
  <c r="AD115" i="1" s="1"/>
  <c r="AD114" i="1"/>
  <c r="J114" i="1"/>
  <c r="AD49" i="2" s="1"/>
  <c r="J113" i="1"/>
  <c r="AD113" i="1" s="1"/>
  <c r="AD112" i="1"/>
  <c r="J112" i="1"/>
  <c r="AD47" i="2" s="1"/>
  <c r="J111" i="1"/>
  <c r="AD111" i="1" s="1"/>
  <c r="AD110" i="1"/>
  <c r="J110" i="1"/>
  <c r="AD45" i="2" s="1"/>
  <c r="J109" i="1"/>
  <c r="AD109" i="1" s="1"/>
  <c r="AD108" i="1"/>
  <c r="J108" i="1"/>
  <c r="AD43" i="2" s="1"/>
  <c r="J107" i="1"/>
  <c r="AD107" i="1" s="1"/>
  <c r="AD106" i="1"/>
  <c r="J106" i="1"/>
  <c r="AD41" i="2" s="1"/>
  <c r="J105" i="1"/>
  <c r="AD105" i="1" s="1"/>
  <c r="AD104" i="1"/>
  <c r="J104" i="1"/>
  <c r="AD39" i="2" s="1"/>
  <c r="J103" i="1"/>
  <c r="AD103" i="1" s="1"/>
  <c r="AD102" i="1"/>
  <c r="J102" i="1"/>
  <c r="AD37" i="2" s="1"/>
  <c r="J101" i="1"/>
  <c r="AD101" i="1" s="1"/>
  <c r="AD100" i="1"/>
  <c r="J100" i="1"/>
  <c r="AD35" i="2" s="1"/>
  <c r="J99" i="1"/>
  <c r="AD99" i="1" s="1"/>
  <c r="AD98" i="1"/>
  <c r="J98" i="1"/>
  <c r="AD33" i="2" s="1"/>
  <c r="J97" i="1"/>
  <c r="AD97" i="1" s="1"/>
  <c r="AD96" i="1"/>
  <c r="J96" i="1"/>
  <c r="AD31" i="2" s="1"/>
  <c r="J95" i="1"/>
  <c r="AD95" i="1" s="1"/>
  <c r="AD94" i="1"/>
  <c r="J94" i="1"/>
  <c r="AD29" i="2" s="1"/>
  <c r="J93" i="1"/>
  <c r="AD93" i="1" s="1"/>
  <c r="AD92" i="1"/>
  <c r="J92" i="1"/>
  <c r="AD27" i="2" s="1"/>
  <c r="J91" i="1"/>
  <c r="AD91" i="1" s="1"/>
  <c r="AD90" i="1"/>
  <c r="J90" i="1"/>
  <c r="AD25" i="2" s="1"/>
  <c r="J89" i="1"/>
  <c r="AD89" i="1" s="1"/>
  <c r="AD88" i="1"/>
  <c r="J88" i="1"/>
  <c r="AD23" i="2" s="1"/>
  <c r="J87" i="1"/>
  <c r="AD87" i="1" s="1"/>
  <c r="AD86" i="1"/>
  <c r="J86" i="1"/>
  <c r="AD21" i="2" s="1"/>
  <c r="J85" i="1"/>
  <c r="AD85" i="1" s="1"/>
  <c r="AD84" i="1"/>
  <c r="J84" i="1"/>
  <c r="AD19" i="2" s="1"/>
  <c r="J83" i="1"/>
  <c r="AD83" i="1" s="1"/>
  <c r="AD82" i="1"/>
  <c r="J82" i="1"/>
  <c r="AD17" i="2" s="1"/>
  <c r="J81" i="1"/>
  <c r="AD81" i="1" s="1"/>
  <c r="AD80" i="1"/>
  <c r="J80" i="1"/>
  <c r="AD15" i="2" s="1"/>
  <c r="J79" i="1"/>
  <c r="AD79" i="1" s="1"/>
  <c r="AD78" i="1"/>
  <c r="J78" i="1"/>
  <c r="AD13" i="2" s="1"/>
  <c r="J77" i="1"/>
  <c r="AD77" i="1" s="1"/>
  <c r="AD76" i="1"/>
  <c r="J76" i="1"/>
  <c r="AD11" i="2" s="1"/>
  <c r="J75" i="1"/>
  <c r="AD75" i="1" s="1"/>
  <c r="AD74" i="1"/>
  <c r="J74" i="1"/>
  <c r="AD9" i="2" s="1"/>
  <c r="J73" i="1"/>
  <c r="AD73" i="1" s="1"/>
  <c r="AD72" i="1"/>
  <c r="J72" i="1"/>
  <c r="J71" i="1"/>
  <c r="AD71" i="1" s="1"/>
  <c r="AD70" i="1"/>
  <c r="J70" i="1"/>
  <c r="J69" i="1"/>
  <c r="AD69" i="1" s="1"/>
  <c r="AD68" i="1"/>
  <c r="J68" i="1"/>
  <c r="J67" i="1"/>
  <c r="AD67" i="1" s="1"/>
  <c r="AD66" i="1"/>
  <c r="J66" i="1"/>
  <c r="J65" i="1"/>
  <c r="AD65" i="1" s="1"/>
  <c r="AD64" i="1"/>
  <c r="J64" i="1"/>
  <c r="J63" i="1"/>
  <c r="AD63" i="1" s="1"/>
  <c r="AD62" i="1"/>
  <c r="J62" i="1"/>
  <c r="J61" i="1"/>
  <c r="AD61" i="1" s="1"/>
  <c r="AD60" i="1"/>
  <c r="J60" i="1"/>
  <c r="J59" i="1"/>
  <c r="AD59" i="1" s="1"/>
  <c r="AD58" i="1"/>
  <c r="J58" i="1"/>
  <c r="J57" i="1"/>
  <c r="AD57" i="1" s="1"/>
  <c r="AD56" i="1"/>
  <c r="J56" i="1"/>
  <c r="J55" i="1"/>
  <c r="AD55" i="1" s="1"/>
  <c r="AD54" i="1"/>
  <c r="J54" i="1"/>
  <c r="J53" i="1"/>
  <c r="AD53" i="1" s="1"/>
  <c r="AD52" i="1"/>
  <c r="J52" i="1"/>
  <c r="J51" i="1"/>
  <c r="AD51" i="1" s="1"/>
  <c r="AD50" i="1"/>
  <c r="J50" i="1"/>
  <c r="J49" i="1"/>
  <c r="AD49" i="1" s="1"/>
  <c r="AD48" i="1"/>
  <c r="J48" i="1"/>
  <c r="J47" i="1"/>
  <c r="AD47" i="1" s="1"/>
  <c r="AD46" i="1"/>
  <c r="J46" i="1"/>
  <c r="J45" i="1"/>
  <c r="AD45" i="1" s="1"/>
  <c r="AD44" i="1"/>
  <c r="J44" i="1"/>
  <c r="J43" i="1"/>
  <c r="AD43" i="1" s="1"/>
  <c r="AD42" i="1"/>
  <c r="J42" i="1"/>
  <c r="J41" i="1"/>
  <c r="AD41" i="1" s="1"/>
  <c r="AD40" i="1"/>
  <c r="J40" i="1"/>
  <c r="J39" i="1"/>
  <c r="AD39" i="1" s="1"/>
  <c r="AD38" i="1"/>
  <c r="J38" i="1"/>
  <c r="J37" i="1"/>
  <c r="AD37" i="1" s="1"/>
  <c r="AD36" i="1"/>
  <c r="J36" i="1"/>
  <c r="J35" i="1"/>
  <c r="AD35" i="1" s="1"/>
  <c r="AD34" i="1"/>
  <c r="J34" i="1"/>
  <c r="J33" i="1"/>
  <c r="AD33" i="1" s="1"/>
  <c r="AD32" i="1"/>
  <c r="J32" i="1"/>
  <c r="J31" i="1"/>
  <c r="AD31" i="1" s="1"/>
  <c r="AD30" i="1"/>
  <c r="J30" i="1"/>
  <c r="J29" i="1"/>
  <c r="AD29" i="1" s="1"/>
  <c r="AD28" i="1"/>
  <c r="J28" i="1"/>
  <c r="J27" i="1"/>
  <c r="AD27" i="1" s="1"/>
  <c r="AD26" i="1"/>
  <c r="J26" i="1"/>
  <c r="J25" i="1"/>
  <c r="AD25" i="1" s="1"/>
  <c r="AD24" i="1"/>
  <c r="J24" i="1"/>
  <c r="J23" i="1"/>
  <c r="AD23" i="1" s="1"/>
  <c r="AD22" i="1"/>
  <c r="J22" i="1"/>
  <c r="J21" i="1"/>
  <c r="AD21" i="1" s="1"/>
  <c r="AD20" i="1"/>
  <c r="J20" i="1"/>
  <c r="J19" i="1"/>
  <c r="AD19" i="1" s="1"/>
  <c r="AD18" i="1"/>
  <c r="J18" i="1"/>
  <c r="J17" i="1"/>
  <c r="AD17" i="1" s="1"/>
  <c r="AD16" i="1"/>
  <c r="J16" i="1"/>
  <c r="J15" i="1"/>
  <c r="AD15" i="1" s="1"/>
  <c r="AD14" i="1"/>
  <c r="J14" i="1"/>
  <c r="J13" i="1"/>
  <c r="AD13" i="1" s="1"/>
  <c r="AD12" i="1"/>
  <c r="J12" i="1"/>
  <c r="J11" i="1"/>
  <c r="AD11" i="1" s="1"/>
  <c r="AD10" i="1"/>
  <c r="J10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J9" i="1"/>
  <c r="AD9" i="1" s="1"/>
  <c r="B9" i="1"/>
  <c r="AD8" i="1"/>
  <c r="J8" i="1"/>
  <c r="AB11" i="6" l="1"/>
  <c r="K7" i="6"/>
  <c r="K8" i="6"/>
  <c r="K9" i="6"/>
  <c r="E6" i="6"/>
  <c r="Q6" i="6"/>
  <c r="Q11" i="6" s="1"/>
  <c r="Y6" i="6"/>
  <c r="Y11" i="6" s="1"/>
  <c r="AB10" i="6"/>
  <c r="B22" i="6"/>
  <c r="AK17" i="6"/>
  <c r="B27" i="6"/>
  <c r="B32" i="6" s="1"/>
  <c r="AK27" i="6"/>
  <c r="J6" i="6"/>
  <c r="J11" i="6" s="1"/>
  <c r="E12" i="6" s="1"/>
  <c r="N6" i="6"/>
  <c r="N11" i="6" s="1"/>
  <c r="V6" i="6"/>
  <c r="I10" i="6"/>
  <c r="K10" i="6" s="1"/>
  <c r="V10" i="6"/>
  <c r="AF17" i="6"/>
  <c r="AF22" i="6" s="1"/>
  <c r="AE18" i="6"/>
  <c r="AG18" i="6" s="1"/>
  <c r="AK18" i="6"/>
  <c r="AG21" i="6"/>
  <c r="AE22" i="6"/>
  <c r="AG22" i="6" s="1"/>
  <c r="AF27" i="6"/>
  <c r="AF32" i="6" s="1"/>
  <c r="AE28" i="6"/>
  <c r="AG28" i="6" s="1"/>
  <c r="AK28" i="6"/>
  <c r="AG31" i="6"/>
  <c r="AE32" i="6"/>
  <c r="AG32" i="6" s="1"/>
  <c r="L141" i="1"/>
  <c r="L142" i="1" s="1"/>
  <c r="L143" i="1"/>
  <c r="AD8" i="2"/>
  <c r="AD10" i="2"/>
  <c r="M141" i="2" s="1"/>
  <c r="AD12" i="2"/>
  <c r="AD14" i="2"/>
  <c r="AD16" i="2"/>
  <c r="AD18" i="2"/>
  <c r="AD20" i="2"/>
  <c r="AD22" i="2"/>
  <c r="AD24" i="2"/>
  <c r="AD26" i="2"/>
  <c r="AD28" i="2"/>
  <c r="AD30" i="2"/>
  <c r="AD32" i="2"/>
  <c r="AD34" i="2"/>
  <c r="AD36" i="2"/>
  <c r="AD38" i="2"/>
  <c r="AD40" i="2"/>
  <c r="AD42" i="2"/>
  <c r="AD44" i="2"/>
  <c r="AD46" i="2"/>
  <c r="AD48" i="2"/>
  <c r="AD50" i="2"/>
  <c r="AD52" i="2"/>
  <c r="AD54" i="2"/>
  <c r="AD56" i="2"/>
  <c r="AD58" i="2"/>
  <c r="AD60" i="2"/>
  <c r="L132" i="3"/>
  <c r="AD127" i="1"/>
  <c r="M143" i="1" s="1"/>
  <c r="AD129" i="1"/>
  <c r="AD131" i="1"/>
  <c r="M124" i="5"/>
  <c r="L140" i="2"/>
  <c r="R155" i="2"/>
  <c r="AB154" i="2" s="1"/>
  <c r="L155" i="2"/>
  <c r="AD100" i="3"/>
  <c r="AD102" i="3"/>
  <c r="R147" i="3"/>
  <c r="AD9" i="4"/>
  <c r="AD11" i="4"/>
  <c r="AD13" i="4"/>
  <c r="AD15" i="4"/>
  <c r="L124" i="5"/>
  <c r="L136" i="4"/>
  <c r="AD21" i="3"/>
  <c r="L134" i="3" s="1"/>
  <c r="AD23" i="3"/>
  <c r="M134" i="3" s="1"/>
  <c r="AD25" i="3"/>
  <c r="AD27" i="3"/>
  <c r="AD29" i="3"/>
  <c r="AD31" i="3"/>
  <c r="AD33" i="3"/>
  <c r="AD35" i="3"/>
  <c r="AD37" i="3"/>
  <c r="AD39" i="3"/>
  <c r="AD41" i="3"/>
  <c r="AD43" i="3"/>
  <c r="AD45" i="3"/>
  <c r="AD47" i="3"/>
  <c r="AD49" i="3"/>
  <c r="AD51" i="3"/>
  <c r="AD53" i="3"/>
  <c r="AD55" i="3"/>
  <c r="AD57" i="3"/>
  <c r="AD59" i="3"/>
  <c r="AD61" i="3"/>
  <c r="AD63" i="3"/>
  <c r="AD65" i="3"/>
  <c r="AD67" i="3"/>
  <c r="AD69" i="3"/>
  <c r="AD71" i="3"/>
  <c r="AD73" i="3"/>
  <c r="AD75" i="3"/>
  <c r="AD77" i="3"/>
  <c r="AD79" i="3"/>
  <c r="AD81" i="3"/>
  <c r="AD83" i="3"/>
  <c r="AD85" i="3"/>
  <c r="AD87" i="3"/>
  <c r="AD89" i="3"/>
  <c r="AD91" i="3"/>
  <c r="AD93" i="3"/>
  <c r="AD95" i="3"/>
  <c r="AD97" i="3"/>
  <c r="AD101" i="3"/>
  <c r="AD103" i="3"/>
  <c r="AD105" i="3"/>
  <c r="AD107" i="3"/>
  <c r="AD109" i="3"/>
  <c r="AD111" i="3"/>
  <c r="AD113" i="3"/>
  <c r="AD115" i="3"/>
  <c r="AD117" i="3"/>
  <c r="AD119" i="3"/>
  <c r="AB147" i="3"/>
  <c r="L134" i="4"/>
  <c r="R149" i="4"/>
  <c r="AB148" i="4" s="1"/>
  <c r="L149" i="4"/>
  <c r="L122" i="5"/>
  <c r="R137" i="5"/>
  <c r="AB136" i="5" s="1"/>
  <c r="L137" i="5"/>
  <c r="V11" i="6" l="1"/>
  <c r="K6" i="6"/>
  <c r="K11" i="6" s="1"/>
  <c r="F12" i="6" s="1"/>
  <c r="AG27" i="6"/>
  <c r="AG17" i="6"/>
  <c r="AK32" i="6"/>
  <c r="AK22" i="6"/>
  <c r="I11" i="6"/>
  <c r="D12" i="6" s="1"/>
  <c r="E13" i="6" s="1"/>
  <c r="E11" i="6"/>
  <c r="S6" i="6"/>
  <c r="S11" i="6" s="1"/>
  <c r="L141" i="2"/>
  <c r="M136" i="4"/>
  <c r="AB146" i="3"/>
</calcChain>
</file>

<file path=xl/comments1.xml><?xml version="1.0" encoding="utf-8"?>
<comments xmlns="http://schemas.openxmlformats.org/spreadsheetml/2006/main">
  <authors>
    <author>C U S T O M E R</author>
    <author>Star</author>
    <author>user</author>
  </authors>
  <commentList>
    <comment ref="L27" authorId="0">
      <text>
        <r>
          <rPr>
            <b/>
            <sz val="9"/>
            <color indexed="81"/>
            <rFont val="Tahoma"/>
            <family val="2"/>
          </rPr>
          <t>C U S T O M E R:</t>
        </r>
        <r>
          <rPr>
            <sz val="9"/>
            <color indexed="81"/>
            <rFont val="Tahoma"/>
            <family val="2"/>
          </rPr>
          <t xml:space="preserve">
Baptis Di Morotai (hasil Perkunjungan 2020)</t>
        </r>
      </text>
    </comment>
    <comment ref="D29" authorId="1">
      <text>
        <r>
          <rPr>
            <b/>
            <sz val="8"/>
            <color indexed="81"/>
            <rFont val="Tahoma"/>
            <family val="2"/>
          </rPr>
          <t>Star:</t>
        </r>
        <r>
          <rPr>
            <sz val="8"/>
            <color indexed="81"/>
            <rFont val="Tahoma"/>
            <family val="2"/>
          </rPr>
          <t xml:space="preserve">
Keluar Daerah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C U S T O M E R:</t>
        </r>
        <r>
          <rPr>
            <sz val="9"/>
            <color indexed="81"/>
            <rFont val="Tahoma"/>
            <family val="2"/>
          </rPr>
          <t xml:space="preserve">
Terdaftar Tahun Desember 2020 (Perkunjungan)</t>
        </r>
      </text>
    </comment>
    <comment ref="D62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13 September 2015
</t>
        </r>
      </text>
    </comment>
    <comment ref="D123" authorId="0">
      <text>
        <r>
          <rPr>
            <b/>
            <sz val="9"/>
            <color indexed="81"/>
            <rFont val="Tahoma"/>
            <family val="2"/>
          </rPr>
          <t>C U S T O M E R:</t>
        </r>
        <r>
          <rPr>
            <sz val="9"/>
            <color indexed="81"/>
            <rFont val="Tahoma"/>
            <family val="2"/>
          </rPr>
          <t xml:space="preserve">
Baru Lahir
</t>
        </r>
      </text>
    </comment>
  </commentList>
</comments>
</file>

<file path=xl/comments2.xml><?xml version="1.0" encoding="utf-8"?>
<comments xmlns="http://schemas.openxmlformats.org/spreadsheetml/2006/main">
  <authors>
    <author>Star</author>
  </authors>
  <commentList>
    <comment ref="D18" authorId="0">
      <text>
        <r>
          <rPr>
            <b/>
            <sz val="8"/>
            <color indexed="81"/>
            <rFont val="Tahoma"/>
            <family val="2"/>
          </rPr>
          <t>Star:</t>
        </r>
        <r>
          <rPr>
            <sz val="8"/>
            <color indexed="81"/>
            <rFont val="Tahoma"/>
            <family val="2"/>
          </rPr>
          <t xml:space="preserve">
Keluar Daerah</t>
        </r>
      </text>
    </comment>
    <comment ref="D76" authorId="0">
      <text>
        <r>
          <rPr>
            <b/>
            <sz val="8"/>
            <color indexed="81"/>
            <rFont val="Tahoma"/>
            <family val="2"/>
          </rPr>
          <t>Star:</t>
        </r>
        <r>
          <rPr>
            <sz val="8"/>
            <color indexed="81"/>
            <rFont val="Tahoma"/>
            <family val="2"/>
          </rPr>
          <t xml:space="preserve">
Studi
</t>
        </r>
      </text>
    </comment>
  </commentList>
</comments>
</file>

<file path=xl/comments3.xml><?xml version="1.0" encoding="utf-8"?>
<comments xmlns="http://schemas.openxmlformats.org/spreadsheetml/2006/main">
  <authors>
    <author>user</author>
    <author>C U S T O M E R</author>
    <author>Star</author>
  </authors>
  <commentList>
    <comment ref="D4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Terdaftar Bulan Mei 2015
</t>
        </r>
      </text>
    </comment>
    <comment ref="D73" authorId="1">
      <text>
        <r>
          <rPr>
            <b/>
            <sz val="9"/>
            <color indexed="81"/>
            <rFont val="Tahoma"/>
            <family val="2"/>
          </rPr>
          <t>C U S T O M E R:</t>
        </r>
        <r>
          <rPr>
            <sz val="9"/>
            <color indexed="81"/>
            <rFont val="Tahoma"/>
            <family val="2"/>
          </rPr>
          <t xml:space="preserve">
Terdaftar Desember 2020 (Perkunjungan)</t>
        </r>
      </text>
    </comment>
    <comment ref="D74" authorId="1">
      <text>
        <r>
          <rPr>
            <b/>
            <sz val="9"/>
            <color indexed="81"/>
            <rFont val="Tahoma"/>
            <family val="2"/>
          </rPr>
          <t>C U S T O M E R:</t>
        </r>
        <r>
          <rPr>
            <sz val="9"/>
            <color indexed="81"/>
            <rFont val="Tahoma"/>
            <family val="2"/>
          </rPr>
          <t xml:space="preserve">
Terdaftar Bulan Desember 2020 (Perkunjungan)
</t>
        </r>
      </text>
    </comment>
    <comment ref="D124" authorId="2">
      <text>
        <r>
          <rPr>
            <b/>
            <sz val="8"/>
            <color indexed="81"/>
            <rFont val="Tahoma"/>
            <family val="2"/>
          </rPr>
          <t>Star:</t>
        </r>
        <r>
          <rPr>
            <sz val="8"/>
            <color indexed="81"/>
            <rFont val="Tahoma"/>
            <family val="2"/>
          </rPr>
          <t xml:space="preserve">
Keluar Daerah (Seleb)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10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 Oktober</t>
        </r>
      </text>
    </comment>
  </commentList>
</comments>
</file>

<file path=xl/sharedStrings.xml><?xml version="1.0" encoding="utf-8"?>
<sst xmlns="http://schemas.openxmlformats.org/spreadsheetml/2006/main" count="15479" uniqueCount="1593">
  <si>
    <t>REGISTER JEMAAT SION WKO</t>
  </si>
  <si>
    <t>LINGKUNGAN PELAYANAN I</t>
  </si>
  <si>
    <t>NOMOR</t>
  </si>
  <si>
    <t>N A M A</t>
  </si>
  <si>
    <t>ALAMAT</t>
  </si>
  <si>
    <t>JENIS KELAMIN</t>
  </si>
  <si>
    <t>TEMPAT LAHIR</t>
  </si>
  <si>
    <t xml:space="preserve">TANGGAL </t>
  </si>
  <si>
    <t>KETERANGAN</t>
  </si>
  <si>
    <t>PENDIDIKAN</t>
  </si>
  <si>
    <t>JENIS PEKERJAAN</t>
  </si>
  <si>
    <t>STATUS PERKAWINAN</t>
  </si>
  <si>
    <t>STATUS HUB. DLM KELUARGA</t>
  </si>
  <si>
    <t>LANSIA</t>
  </si>
  <si>
    <t>NAMA MAJELIS ASUH</t>
  </si>
  <si>
    <t>KEBERADAAN WARGA JEMAAT</t>
  </si>
  <si>
    <t>YATIM PIATU</t>
  </si>
  <si>
    <t>Rayon 2</t>
  </si>
  <si>
    <t>KK</t>
  </si>
  <si>
    <t>URT</t>
  </si>
  <si>
    <t>REGISTER</t>
  </si>
  <si>
    <t>L</t>
  </si>
  <si>
    <t>P</t>
  </si>
  <si>
    <t>LAHIR</t>
  </si>
  <si>
    <t>UMUR</t>
  </si>
  <si>
    <t>NIKAH</t>
  </si>
  <si>
    <t>BPTS</t>
  </si>
  <si>
    <t>SIDI</t>
  </si>
  <si>
    <t>KB</t>
  </si>
  <si>
    <t>KI</t>
  </si>
  <si>
    <t>PM</t>
  </si>
  <si>
    <t>RM</t>
  </si>
  <si>
    <t>SM</t>
  </si>
  <si>
    <t>: WIL.3.9/ I / 04</t>
  </si>
  <si>
    <t>Delvis Kuera</t>
  </si>
  <si>
    <t>WKO</t>
  </si>
  <si>
    <t>-</t>
  </si>
  <si>
    <t>Wko</t>
  </si>
  <si>
    <t>17.12.1976</t>
  </si>
  <si>
    <t>02.02.2004</t>
  </si>
  <si>
    <t>√</t>
  </si>
  <si>
    <t>SD</t>
  </si>
  <si>
    <t>Wiraswasta</t>
  </si>
  <si>
    <t>Kawin</t>
  </si>
  <si>
    <t>Suami</t>
  </si>
  <si>
    <t>Pnt. Ferderika Tuela</t>
  </si>
  <si>
    <t>"---"</t>
  </si>
  <si>
    <t>Erni Pujianti</t>
  </si>
  <si>
    <t>Sragen</t>
  </si>
  <si>
    <t>14.12.1983</t>
  </si>
  <si>
    <t>SMK</t>
  </si>
  <si>
    <t>IRT</t>
  </si>
  <si>
    <t>Istri</t>
  </si>
  <si>
    <t>Meity Delvianty Kuera</t>
  </si>
  <si>
    <t>29.05.2004</t>
  </si>
  <si>
    <t>SMA</t>
  </si>
  <si>
    <t>Siswa</t>
  </si>
  <si>
    <t>Belum Kawin</t>
  </si>
  <si>
    <t>Anak</t>
  </si>
  <si>
    <t>Josevin Elverza Dince Kuera</t>
  </si>
  <si>
    <t>07.07.2008</t>
  </si>
  <si>
    <t>SMP</t>
  </si>
  <si>
    <t>: WIL.3.9/ I / 05</t>
  </si>
  <si>
    <t>Denvri Rondo</t>
  </si>
  <si>
    <t>Mahia</t>
  </si>
  <si>
    <t>Manado</t>
  </si>
  <si>
    <t>14.12.1961</t>
  </si>
  <si>
    <t>09.05.1984</t>
  </si>
  <si>
    <t>SLA</t>
  </si>
  <si>
    <t>Frederika Tuela</t>
  </si>
  <si>
    <t>Ternate</t>
  </si>
  <si>
    <t>16.05.1957</t>
  </si>
  <si>
    <t>Pensiunan PNS</t>
  </si>
  <si>
    <t>Feldi Rondo</t>
  </si>
  <si>
    <t>08.02.1985</t>
  </si>
  <si>
    <t>S1</t>
  </si>
  <si>
    <t>Swasta</t>
  </si>
  <si>
    <t>Luar Daerah</t>
  </si>
  <si>
    <t>Jacky Rondo</t>
  </si>
  <si>
    <t>02.07.1988</t>
  </si>
  <si>
    <t>Sarah Elisabeth Tuisan</t>
  </si>
  <si>
    <t>24.01.1947</t>
  </si>
  <si>
    <t>Janda</t>
  </si>
  <si>
    <t>Orang Tua</t>
  </si>
  <si>
    <t>: WIL.3.9/ I / 06</t>
  </si>
  <si>
    <t>Marlin Bokako, S.AP</t>
  </si>
  <si>
    <t>Wosia</t>
  </si>
  <si>
    <t>09.03.1984</t>
  </si>
  <si>
    <t>Kepala Keluarga</t>
  </si>
  <si>
    <t>Dkn. Yuder Nayoan</t>
  </si>
  <si>
    <t>Karen Efertina Soru</t>
  </si>
  <si>
    <t>29.06.2003</t>
  </si>
  <si>
    <t>Salmon Nesar Bokako</t>
  </si>
  <si>
    <t>23.02.1995</t>
  </si>
  <si>
    <t>Mahasiswa</t>
  </si>
  <si>
    <t>Adik</t>
  </si>
  <si>
    <t>Shella Bokako</t>
  </si>
  <si>
    <t>06.03.1996</t>
  </si>
  <si>
    <t>Ponakan</t>
  </si>
  <si>
    <t>Jovi Cornelius Bokako</t>
  </si>
  <si>
    <t>12.04.2000</t>
  </si>
  <si>
    <t>: WIL.3.9/ I / 07</t>
  </si>
  <si>
    <t>Mariyones Maradika</t>
  </si>
  <si>
    <t>Morotai</t>
  </si>
  <si>
    <t>25.05.1966</t>
  </si>
  <si>
    <t>Lupa</t>
  </si>
  <si>
    <t>Tani</t>
  </si>
  <si>
    <t>Marlina Kapisi</t>
  </si>
  <si>
    <t>15.07.1967</t>
  </si>
  <si>
    <t>Karolina Maradika</t>
  </si>
  <si>
    <t>29.11.1996</t>
  </si>
  <si>
    <t>Karolita Maradika</t>
  </si>
  <si>
    <t>Iklis Maradika</t>
  </si>
  <si>
    <t>15.09.1999</t>
  </si>
  <si>
    <t>Sebastian Mardika</t>
  </si>
  <si>
    <t>Tobelo</t>
  </si>
  <si>
    <t>16.09.2016</t>
  </si>
  <si>
    <t>Kenzo Maradika</t>
  </si>
  <si>
    <t>28.06.2019</t>
  </si>
  <si>
    <t>Cucu</t>
  </si>
  <si>
    <t>: WIL.3.9/ I / 08</t>
  </si>
  <si>
    <t>Robby Sasombo</t>
  </si>
  <si>
    <t>Tagulandang</t>
  </si>
  <si>
    <t>11.05.1978</t>
  </si>
  <si>
    <t>08.04.2000</t>
  </si>
  <si>
    <t>Pelaut</t>
  </si>
  <si>
    <t>Pnt. Ronny Bawues</t>
  </si>
  <si>
    <t>Indrawati Roring</t>
  </si>
  <si>
    <t>Tilope</t>
  </si>
  <si>
    <t>11.07.1978</t>
  </si>
  <si>
    <t>Kevin Sasombo</t>
  </si>
  <si>
    <t>21.06.2000</t>
  </si>
  <si>
    <t>Roland Sasombo</t>
  </si>
  <si>
    <t>07.12.2003</t>
  </si>
  <si>
    <t>Zefanya Sasombo</t>
  </si>
  <si>
    <t>25.10.2010</t>
  </si>
  <si>
    <t>Jesen Roring</t>
  </si>
  <si>
    <t>07.01.2007</t>
  </si>
  <si>
    <t>Samuel Roring</t>
  </si>
  <si>
    <t>02.11.1972</t>
  </si>
  <si>
    <t>Saudara</t>
  </si>
  <si>
    <t>Agnes Roring</t>
  </si>
  <si>
    <t>19.04.2006</t>
  </si>
  <si>
    <t>: WIL.3.9/ I / 09</t>
  </si>
  <si>
    <t>Ronny Bawues</t>
  </si>
  <si>
    <t>Gamsungi</t>
  </si>
  <si>
    <t>19.12.1974</t>
  </si>
  <si>
    <t>20.01.2002</t>
  </si>
  <si>
    <t>SMU</t>
  </si>
  <si>
    <t>Henny Bertha Mamahe</t>
  </si>
  <si>
    <t>30.05.1984</t>
  </si>
  <si>
    <t>Victor Pataniho, A.Md</t>
  </si>
  <si>
    <t>Rawajaya</t>
  </si>
  <si>
    <t>30.10.1997</t>
  </si>
  <si>
    <t>D3</t>
  </si>
  <si>
    <t>Vivanty Verina Bawues</t>
  </si>
  <si>
    <t>20.03.2001</t>
  </si>
  <si>
    <t>D4</t>
  </si>
  <si>
    <t>Frengky Delon Bawues</t>
  </si>
  <si>
    <t>27.02.2005</t>
  </si>
  <si>
    <t>Victor Claudio Bawues</t>
  </si>
  <si>
    <t>10.11.2010</t>
  </si>
  <si>
    <t>: WIL.3.9/ I / 11</t>
  </si>
  <si>
    <t>Pdt. Williams Ruddy Tindage, M.Teol</t>
  </si>
  <si>
    <t>15.07.1969</t>
  </si>
  <si>
    <t>07.09.1994</t>
  </si>
  <si>
    <t>S2</t>
  </si>
  <si>
    <t>POG</t>
  </si>
  <si>
    <t>Clara Duke</t>
  </si>
  <si>
    <t>17.12.1975</t>
  </si>
  <si>
    <t>Joan Christian Tindage</t>
  </si>
  <si>
    <t>30.05.2011</t>
  </si>
  <si>
    <t>Deki Posu</t>
  </si>
  <si>
    <t>Galela</t>
  </si>
  <si>
    <t>Anak Angkat</t>
  </si>
  <si>
    <t>Lisya Tindage</t>
  </si>
  <si>
    <t>Mawea</t>
  </si>
  <si>
    <t>16.10.2010</t>
  </si>
  <si>
    <t>: WIL.3.9/ I / 12</t>
  </si>
  <si>
    <t>Yaneke S. Lantaka</t>
  </si>
  <si>
    <t>16.01.1954</t>
  </si>
  <si>
    <t>PGSLP</t>
  </si>
  <si>
    <t>Rolando Sangkop</t>
  </si>
  <si>
    <t>26.12.1979</t>
  </si>
  <si>
    <t>Nicholas Sangkop</t>
  </si>
  <si>
    <t>06.01.2003</t>
  </si>
  <si>
    <t>Rivandi Sangkop</t>
  </si>
  <si>
    <t>21.10.2005</t>
  </si>
  <si>
    <t>: WIL.3.9/ I / 13</t>
  </si>
  <si>
    <t>Yuder Nayoan</t>
  </si>
  <si>
    <t>09.05.1975</t>
  </si>
  <si>
    <t>06.08.2008</t>
  </si>
  <si>
    <t>Sopir</t>
  </si>
  <si>
    <t>Yulista Bawues</t>
  </si>
  <si>
    <t>18.02.1989</t>
  </si>
  <si>
    <t>Aprilio Marcelino Nayoan</t>
  </si>
  <si>
    <t>04.04.2009</t>
  </si>
  <si>
    <t>Maychel Frans Nayoan</t>
  </si>
  <si>
    <t>11.05.2015</t>
  </si>
  <si>
    <t>Ventilia Bawues</t>
  </si>
  <si>
    <t>Weda</t>
  </si>
  <si>
    <t>24.10.2011</t>
  </si>
  <si>
    <t>: WIL.3.9/ I / 15</t>
  </si>
  <si>
    <t>Hudson Ballamu, S.Pd</t>
  </si>
  <si>
    <t>Dorume</t>
  </si>
  <si>
    <t>29.09.1973</t>
  </si>
  <si>
    <t>25.06.1999</t>
  </si>
  <si>
    <t>PNS</t>
  </si>
  <si>
    <t>Dince Lahengko, A.Md</t>
  </si>
  <si>
    <t>Tuguis</t>
  </si>
  <si>
    <t>14.12.1978</t>
  </si>
  <si>
    <t>Tita Ballamu</t>
  </si>
  <si>
    <t>03.01.2008</t>
  </si>
  <si>
    <t>Hoseanri Ballamu</t>
  </si>
  <si>
    <t>15.07.2011</t>
  </si>
  <si>
    <t>Auldrei Tangisa Ballamu</t>
  </si>
  <si>
    <t>14.12.2012</t>
  </si>
  <si>
    <t>: WIL.3.9/ I / 18</t>
  </si>
  <si>
    <t>Viktor Paleba</t>
  </si>
  <si>
    <t>Pitu</t>
  </si>
  <si>
    <t>26.11.1981</t>
  </si>
  <si>
    <t>11.09.2015</t>
  </si>
  <si>
    <t>Vani Moot</t>
  </si>
  <si>
    <t>26.10.1983</t>
  </si>
  <si>
    <t>Juan Paleba</t>
  </si>
  <si>
    <t>26.05.2005</t>
  </si>
  <si>
    <t>Charind Maribel Paleba</t>
  </si>
  <si>
    <t>16.10.2015</t>
  </si>
  <si>
    <t>PAUD</t>
  </si>
  <si>
    <t>Kedor Moot</t>
  </si>
  <si>
    <t>10.11.1975</t>
  </si>
  <si>
    <t>Ferci L. Popoko</t>
  </si>
  <si>
    <t>10.02.1985</t>
  </si>
  <si>
    <t>: WIL.3.9/ I / 21</t>
  </si>
  <si>
    <t>Raynoldy Rays Sangkop</t>
  </si>
  <si>
    <t>03.07.1977</t>
  </si>
  <si>
    <t>12.02.2013</t>
  </si>
  <si>
    <t>STM</t>
  </si>
  <si>
    <t>Erni Nata</t>
  </si>
  <si>
    <t>05.11.1985</t>
  </si>
  <si>
    <t>: WIL.3.9/ I / 22</t>
  </si>
  <si>
    <t>Simon Bokako</t>
  </si>
  <si>
    <t>10.10.1998</t>
  </si>
  <si>
    <t>12.10.2021</t>
  </si>
  <si>
    <t>Sarasmara Efiana Lefara</t>
  </si>
  <si>
    <t>Efi-Efi</t>
  </si>
  <si>
    <t>06.01.2000</t>
  </si>
  <si>
    <t>Stiven Joen Bokako</t>
  </si>
  <si>
    <t>20.09.2019</t>
  </si>
  <si>
    <t>: WIL.3.9/ II / 01</t>
  </si>
  <si>
    <t>Arnesus Umur</t>
  </si>
  <si>
    <t>Tasye</t>
  </si>
  <si>
    <t>05.08.1972</t>
  </si>
  <si>
    <t>25.07.1999</t>
  </si>
  <si>
    <t>TNI</t>
  </si>
  <si>
    <t>Fransina E. Tomasoa, S.Pi</t>
  </si>
  <si>
    <t>Kedi</t>
  </si>
  <si>
    <t>01.04.1974</t>
  </si>
  <si>
    <t>Franklin Arnold Umur</t>
  </si>
  <si>
    <t>21.03.2000</t>
  </si>
  <si>
    <t>Neslly Angela Umur</t>
  </si>
  <si>
    <t>12.11.2002</t>
  </si>
  <si>
    <t>Farnes Ammiels Christian Umur</t>
  </si>
  <si>
    <t>08.02.2020</t>
  </si>
  <si>
    <t>Leopold Tomasoa</t>
  </si>
  <si>
    <t>21.09.1987</t>
  </si>
  <si>
    <t>: WIL.3.9/ II / 02</t>
  </si>
  <si>
    <t>Hengki Tebi</t>
  </si>
  <si>
    <t>Tutuhu</t>
  </si>
  <si>
    <t>08.09.1980</t>
  </si>
  <si>
    <t>19.06.2000</t>
  </si>
  <si>
    <t>Tukang Kayu</t>
  </si>
  <si>
    <t>Yustince Sambali</t>
  </si>
  <si>
    <t>Tawakali</t>
  </si>
  <si>
    <t>21.07.1982</t>
  </si>
  <si>
    <t>Jein Sentya Baraguna</t>
  </si>
  <si>
    <t>08.07.2004</t>
  </si>
  <si>
    <t>Keponakan</t>
  </si>
  <si>
    <t>: WIL.3.9/ II / 17</t>
  </si>
  <si>
    <t>Jemsen Joutongo</t>
  </si>
  <si>
    <t>Saolat</t>
  </si>
  <si>
    <t>02.09.1998</t>
  </si>
  <si>
    <t>30.10.2020</t>
  </si>
  <si>
    <t>Tukang Batu</t>
  </si>
  <si>
    <t>Angriani Tebi</t>
  </si>
  <si>
    <t>02.07.2001</t>
  </si>
  <si>
    <t>Nikolaus Panggayu</t>
  </si>
  <si>
    <t>Gamlaha</t>
  </si>
  <si>
    <t>05.10.2004</t>
  </si>
  <si>
    <t>Keluarga</t>
  </si>
  <si>
    <t>: WIL.3.9/ II / 03</t>
  </si>
  <si>
    <t>Jan. J. Tomasoa</t>
  </si>
  <si>
    <t>21.02.1978</t>
  </si>
  <si>
    <t>27.12.2009</t>
  </si>
  <si>
    <t>Marleni Wilena</t>
  </si>
  <si>
    <t>21.05.1980</t>
  </si>
  <si>
    <t>Chezia Gloria Tomasoa</t>
  </si>
  <si>
    <t>08.03.2008</t>
  </si>
  <si>
    <t>Darell Vilbert Tomasoa</t>
  </si>
  <si>
    <t>09.03.2010</t>
  </si>
  <si>
    <t>Cindy Carolina M Tomasoa</t>
  </si>
  <si>
    <t>14.04.2013</t>
  </si>
  <si>
    <t>Mathwild William Tomasoa</t>
  </si>
  <si>
    <t>23.09.2019</t>
  </si>
  <si>
    <t>: WIL.3.9/ II / 04</t>
  </si>
  <si>
    <t>Jemi Forinti</t>
  </si>
  <si>
    <t>Doro</t>
  </si>
  <si>
    <t>24.04.1983</t>
  </si>
  <si>
    <t>16.07.2007</t>
  </si>
  <si>
    <t>Norslin Wati Djahani</t>
  </si>
  <si>
    <t>Laba besar</t>
  </si>
  <si>
    <t>15.11.1982</t>
  </si>
  <si>
    <t>Risky Jeremi Forinti</t>
  </si>
  <si>
    <t>16.09.2007</t>
  </si>
  <si>
    <t>Rexi Imanuel Forinti</t>
  </si>
  <si>
    <t>Makete</t>
  </si>
  <si>
    <t>25.05.2010</t>
  </si>
  <si>
    <t>Gabriela Priskila Forinti</t>
  </si>
  <si>
    <t>26.02.2016</t>
  </si>
  <si>
    <t>: WIL.3.9/ II / 05</t>
  </si>
  <si>
    <t>Melki Majuntu</t>
  </si>
  <si>
    <t>Talaud</t>
  </si>
  <si>
    <t>02.05.1976</t>
  </si>
  <si>
    <t>30.10.2002</t>
  </si>
  <si>
    <t>Lidia Anyo</t>
  </si>
  <si>
    <t>Ibu</t>
  </si>
  <si>
    <t>22.10.1982</t>
  </si>
  <si>
    <t>Fiktor Majuntu</t>
  </si>
  <si>
    <t>14.05.2002</t>
  </si>
  <si>
    <t>Fiandra Majuntu</t>
  </si>
  <si>
    <t>14.05.2008</t>
  </si>
  <si>
    <t>: WIL.3.9/ II / 06</t>
  </si>
  <si>
    <t>Ronaldo Kotabadjo</t>
  </si>
  <si>
    <t>Daeo</t>
  </si>
  <si>
    <t>04.12.1986</t>
  </si>
  <si>
    <t>Siska M. Sambali</t>
  </si>
  <si>
    <t>19.09.1979</t>
  </si>
  <si>
    <t>Felin F. Sambali</t>
  </si>
  <si>
    <t>05.02.2006</t>
  </si>
  <si>
    <t>Seflin B. Sambali</t>
  </si>
  <si>
    <t>28.09.2009</t>
  </si>
  <si>
    <t>Abisai Gulati</t>
  </si>
  <si>
    <t>Balisosang</t>
  </si>
  <si>
    <t>04.08.1986</t>
  </si>
  <si>
    <t>Noybert Hiskia Gulati</t>
  </si>
  <si>
    <t>13.11.2021</t>
  </si>
  <si>
    <t>: WIL.3.9/ II / 09</t>
  </si>
  <si>
    <t>Ronal Frengky Pomboyan</t>
  </si>
  <si>
    <t>WKO/LD</t>
  </si>
  <si>
    <t>Foli</t>
  </si>
  <si>
    <t>16.10.1989</t>
  </si>
  <si>
    <t>12.11.2013</t>
  </si>
  <si>
    <t>Heltny Trifena Mangudju,S.IP</t>
  </si>
  <si>
    <t>Daruba</t>
  </si>
  <si>
    <t>12.11.1990</t>
  </si>
  <si>
    <t>Marcello Mitchel Pomboyan</t>
  </si>
  <si>
    <t>26.05.2014</t>
  </si>
  <si>
    <t>Allan Febrian Pomboyan</t>
  </si>
  <si>
    <t>15.02.2020</t>
  </si>
  <si>
    <t>Ludya Tan</t>
  </si>
  <si>
    <t>13.05.1952</t>
  </si>
  <si>
    <t>: WIL.3.9/ II / 10</t>
  </si>
  <si>
    <t>Ramli Limoro</t>
  </si>
  <si>
    <t>Korago</t>
  </si>
  <si>
    <t>13.07.1993</t>
  </si>
  <si>
    <t>26.06.2015</t>
  </si>
  <si>
    <t>Lusiana Mohibu</t>
  </si>
  <si>
    <t>Buo</t>
  </si>
  <si>
    <t>30.12.1995</t>
  </si>
  <si>
    <t>Azrilfia Limoro</t>
  </si>
  <si>
    <t>Bakun Pantai</t>
  </si>
  <si>
    <t>30.08.2015</t>
  </si>
  <si>
    <t>Afry Injil Erna Limoro</t>
  </si>
  <si>
    <t>01.03.2019</t>
  </si>
  <si>
    <t>Windy Mohibu</t>
  </si>
  <si>
    <t>07.04.2005</t>
  </si>
  <si>
    <t>Permenas Mohibu</t>
  </si>
  <si>
    <t>20.02.1964</t>
  </si>
  <si>
    <t>Duda</t>
  </si>
  <si>
    <t>Petani</t>
  </si>
  <si>
    <t>Wandy Mohibu</t>
  </si>
  <si>
    <t>04.10.2007</t>
  </si>
  <si>
    <t>: WIL.3.9/ II / 11</t>
  </si>
  <si>
    <t>Mario Willy Efrado Mairuhu</t>
  </si>
  <si>
    <t>04.10.1992</t>
  </si>
  <si>
    <t>23.07.2015</t>
  </si>
  <si>
    <t>Fanny Yanti Kotabadjo</t>
  </si>
  <si>
    <t>04.10.1993</t>
  </si>
  <si>
    <t>: WIL.3.9/ II / 14</t>
  </si>
  <si>
    <t>Berry Moot</t>
  </si>
  <si>
    <t>03.05.1991</t>
  </si>
  <si>
    <t>26.12.2015</t>
  </si>
  <si>
    <t>Alvianti Bae</t>
  </si>
  <si>
    <t>27.01.1992</t>
  </si>
  <si>
    <t>Meini Claudia Moot</t>
  </si>
  <si>
    <t>27.05.2013</t>
  </si>
  <si>
    <t>Meyan Moot</t>
  </si>
  <si>
    <t>12.11.2021</t>
  </si>
  <si>
    <t>: WIL.3.9/ II / 16</t>
  </si>
  <si>
    <t>Rolando Politon</t>
  </si>
  <si>
    <t>15.07.1989</t>
  </si>
  <si>
    <t>22.12.2019</t>
  </si>
  <si>
    <t>Yetro Papaceda</t>
  </si>
  <si>
    <t>Gemaf</t>
  </si>
  <si>
    <t>07.01.1983</t>
  </si>
  <si>
    <t>Dimitria Politon</t>
  </si>
  <si>
    <t>31.03.2020</t>
  </si>
  <si>
    <t>Jenni Papaceda</t>
  </si>
  <si>
    <t>18.08.2002</t>
  </si>
  <si>
    <t>: WIL.3.9/ IV / 21</t>
  </si>
  <si>
    <t>Arichandidit Toory</t>
  </si>
  <si>
    <t>Balisoan</t>
  </si>
  <si>
    <t>13.02.1995</t>
  </si>
  <si>
    <t>26.08.2016</t>
  </si>
  <si>
    <t>POLRI</t>
  </si>
  <si>
    <t>Elviera Yulita Mamahe, A.Md</t>
  </si>
  <si>
    <t>09.07.1994</t>
  </si>
  <si>
    <t>Edward Rafael Toory</t>
  </si>
  <si>
    <t>19.12.2020</t>
  </si>
  <si>
    <t>JUMLAH</t>
  </si>
  <si>
    <t>TOTAL</t>
  </si>
  <si>
    <t>S3</t>
  </si>
  <si>
    <t>Buruh</t>
  </si>
  <si>
    <t>Tukang Bengkel</t>
  </si>
  <si>
    <t>To</t>
  </si>
  <si>
    <t>PRT</t>
  </si>
  <si>
    <t>Catatan :</t>
  </si>
  <si>
    <t>Advokat</t>
  </si>
  <si>
    <t>Jiwa aktif</t>
  </si>
  <si>
    <t>Anak-Anak</t>
  </si>
  <si>
    <t>D2</t>
  </si>
  <si>
    <t>Tidak Aktif/LD</t>
  </si>
  <si>
    <t>Dewasa</t>
  </si>
  <si>
    <t>D1</t>
  </si>
  <si>
    <t>Lansia</t>
  </si>
  <si>
    <t>Luar Daerah :</t>
  </si>
  <si>
    <t>Guru</t>
  </si>
  <si>
    <t>KET</t>
  </si>
  <si>
    <t>JLH</t>
  </si>
  <si>
    <t>`</t>
  </si>
  <si>
    <t>Tukang Bentor</t>
  </si>
  <si>
    <t>Yatim</t>
  </si>
  <si>
    <t>PGAK</t>
  </si>
  <si>
    <t>Piatu</t>
  </si>
  <si>
    <t>SATPOL</t>
  </si>
  <si>
    <t>YP</t>
  </si>
  <si>
    <t>SLM</t>
  </si>
  <si>
    <t>SR</t>
  </si>
  <si>
    <t>TK</t>
  </si>
  <si>
    <t>SMEA</t>
  </si>
  <si>
    <t>PENSIUNAN POG</t>
  </si>
  <si>
    <t>BLM SKLH</t>
  </si>
  <si>
    <t>PENSIUNAN PNS</t>
  </si>
  <si>
    <t>BELUM BEKERJA</t>
  </si>
  <si>
    <t>LINGKUNGAN PELAYANAN II</t>
  </si>
  <si>
    <t>MAJELIS ASUH</t>
  </si>
  <si>
    <t>: WIL.3.9 / II / 1</t>
  </si>
  <si>
    <t>Prinland Tarima</t>
  </si>
  <si>
    <t>Tidore</t>
  </si>
  <si>
    <t>15.08.1962</t>
  </si>
  <si>
    <t>12.01.2004</t>
  </si>
  <si>
    <t>Pensiunan POLRI</t>
  </si>
  <si>
    <t>Pnt. Frelly Tomasoa</t>
  </si>
  <si>
    <t>Yuan Ranno, S.Pd</t>
  </si>
  <si>
    <t>Tibobo</t>
  </si>
  <si>
    <t>01.12.1976</t>
  </si>
  <si>
    <t>Fiona M.Tarima</t>
  </si>
  <si>
    <t>29.03.2003</t>
  </si>
  <si>
    <t>Yulita V. Tarima</t>
  </si>
  <si>
    <t>12.07.2005</t>
  </si>
  <si>
    <t>Christa O. Tarima</t>
  </si>
  <si>
    <t>28.11.2008</t>
  </si>
  <si>
    <t>Maya K. Rano Mole</t>
  </si>
  <si>
    <t>06.09.2000</t>
  </si>
  <si>
    <t>Andre Batita</t>
  </si>
  <si>
    <t>Lina Ino</t>
  </si>
  <si>
    <t>11.03.1987</t>
  </si>
  <si>
    <t>20.03.2011</t>
  </si>
  <si>
    <t>Pnt. Lidya Anyo</t>
  </si>
  <si>
    <t>Teresia Pehino, A.Md.Keb</t>
  </si>
  <si>
    <t>Tengutesungi</t>
  </si>
  <si>
    <t>25.09.1987</t>
  </si>
  <si>
    <t>Gabriel H.Batita</t>
  </si>
  <si>
    <t>02.02.2012</t>
  </si>
  <si>
    <t>Jeselin L. Batita</t>
  </si>
  <si>
    <t>01.06.2014</t>
  </si>
  <si>
    <t>Julintje N. Salawe</t>
  </si>
  <si>
    <t>Enrekane</t>
  </si>
  <si>
    <t>27.07.1948</t>
  </si>
  <si>
    <t>Pieters Gamaliel Nagara</t>
  </si>
  <si>
    <t>Jailolo</t>
  </si>
  <si>
    <t>20.09.1980</t>
  </si>
  <si>
    <t>Adriano P. Ewy</t>
  </si>
  <si>
    <t>15.08.1977</t>
  </si>
  <si>
    <t>05.09.1999</t>
  </si>
  <si>
    <t>Arnince Ume</t>
  </si>
  <si>
    <t>Daru</t>
  </si>
  <si>
    <t>27.09.1981</t>
  </si>
  <si>
    <t>Vielvanus P.Ewy</t>
  </si>
  <si>
    <t>19.12.2000</t>
  </si>
  <si>
    <t>Aryanto P. Ewy</t>
  </si>
  <si>
    <t>10.08.2002</t>
  </si>
  <si>
    <t>Chrisdelitong P. Ewy</t>
  </si>
  <si>
    <t>23.05.2006</t>
  </si>
  <si>
    <t>Gisselino P. Ewy</t>
  </si>
  <si>
    <t>08.09.2014</t>
  </si>
  <si>
    <t>Budhy Kawung</t>
  </si>
  <si>
    <t>28.10.1985</t>
  </si>
  <si>
    <t>25.08.2012</t>
  </si>
  <si>
    <t>Novita Kabarei</t>
  </si>
  <si>
    <t>Bitung</t>
  </si>
  <si>
    <t>29.11.1989</t>
  </si>
  <si>
    <t>Princess Pray Kawung</t>
  </si>
  <si>
    <t>19.08.2016</t>
  </si>
  <si>
    <t>Disco Amico Freddy Pasaribu</t>
  </si>
  <si>
    <t>Pematang Siantar</t>
  </si>
  <si>
    <t>11.02.1981</t>
  </si>
  <si>
    <t>21.02.2009</t>
  </si>
  <si>
    <t>Olivia Jane Kembuan</t>
  </si>
  <si>
    <t>Langoan SULUT</t>
  </si>
  <si>
    <t>17.10.1988</t>
  </si>
  <si>
    <t>Syalomitha Pasaribu</t>
  </si>
  <si>
    <t>Tompaso</t>
  </si>
  <si>
    <t>16.08.2009</t>
  </si>
  <si>
    <t>Amoreyza Frilia Pasaribu</t>
  </si>
  <si>
    <t>06.02.2018</t>
  </si>
  <si>
    <t>Abdon Batita</t>
  </si>
  <si>
    <t>Kalipitu</t>
  </si>
  <si>
    <t>31.12.1959</t>
  </si>
  <si>
    <t>20.05.1986</t>
  </si>
  <si>
    <t>Elisabeth Galla</t>
  </si>
  <si>
    <t>25.03.1964</t>
  </si>
  <si>
    <t>Apner Tahe, S.Si.Teol</t>
  </si>
  <si>
    <t>Xpitu/LD</t>
  </si>
  <si>
    <t>Loloda</t>
  </si>
  <si>
    <t>07.04.1978</t>
  </si>
  <si>
    <t>07.06.2013</t>
  </si>
  <si>
    <t>Valensia Batita, A.Md.Keb</t>
  </si>
  <si>
    <t>08.06.1989</t>
  </si>
  <si>
    <t>Christian Leonard Tahe</t>
  </si>
  <si>
    <t>10.08.2014</t>
  </si>
  <si>
    <t>Natania Emerly Tahe</t>
  </si>
  <si>
    <t>29.11.2020</t>
  </si>
  <si>
    <t>Adinda Datangmanis</t>
  </si>
  <si>
    <t>01.08.1974</t>
  </si>
  <si>
    <t>25.07.2014</t>
  </si>
  <si>
    <t>Angelina Novalina Mamesah</t>
  </si>
  <si>
    <t>Jakarta</t>
  </si>
  <si>
    <t>12.11.1983</t>
  </si>
  <si>
    <t>Dean Aaron Miracle Datangmanis</t>
  </si>
  <si>
    <t>10.12.2018</t>
  </si>
  <si>
    <t>Pieter Falentino Boroni</t>
  </si>
  <si>
    <t>04.12.1992</t>
  </si>
  <si>
    <t>18.07.2015</t>
  </si>
  <si>
    <t>Eva Rosalina Megawe, A. Md.Keb</t>
  </si>
  <si>
    <t>Togola Sanger</t>
  </si>
  <si>
    <t>26.08.1989</t>
  </si>
  <si>
    <t>Hans Daniel Boroni</t>
  </si>
  <si>
    <t>18.07.2014</t>
  </si>
  <si>
    <t>George Ivander Boroni</t>
  </si>
  <si>
    <t>16.10.2017</t>
  </si>
  <si>
    <t>Stefania Kalense</t>
  </si>
  <si>
    <t>Togola Sangir</t>
  </si>
  <si>
    <t>06.09.2003</t>
  </si>
  <si>
    <t>Lasarus Hulahi</t>
  </si>
  <si>
    <t>Lalubi-Gane Timur</t>
  </si>
  <si>
    <t>14.06.1960</t>
  </si>
  <si>
    <t>11.11.1983</t>
  </si>
  <si>
    <t>Helena Diamanti</t>
  </si>
  <si>
    <t>Pituli</t>
  </si>
  <si>
    <t>05.10.1960</t>
  </si>
  <si>
    <t>Rafles Hulahi</t>
  </si>
  <si>
    <t>Lalabi-Gane Timur</t>
  </si>
  <si>
    <t>22.12.1994</t>
  </si>
  <si>
    <t>Elim S. Hulahi</t>
  </si>
  <si>
    <t>13.09.2000</t>
  </si>
  <si>
    <t>Bonny Hulahi</t>
  </si>
  <si>
    <t>Vigo Tino</t>
  </si>
  <si>
    <t>Lalabi</t>
  </si>
  <si>
    <t>06.10.2007</t>
  </si>
  <si>
    <t>Moris Gam</t>
  </si>
  <si>
    <t>Taboso</t>
  </si>
  <si>
    <t>17.08.1982</t>
  </si>
  <si>
    <t>12.08.2012</t>
  </si>
  <si>
    <t>Meriati Baende, S. Pdk</t>
  </si>
  <si>
    <t>Lalubi</t>
  </si>
  <si>
    <t>28.03.1984</t>
  </si>
  <si>
    <t>Gracya Viollicya Gam</t>
  </si>
  <si>
    <t>23.10.2012</t>
  </si>
  <si>
    <t>Gamaliel Chrisent Gam</t>
  </si>
  <si>
    <t>23.12.2013</t>
  </si>
  <si>
    <t>Pdt. Roky Lahura, S.Th</t>
  </si>
  <si>
    <t>18.01.1969</t>
  </si>
  <si>
    <t>26.08.2000</t>
  </si>
  <si>
    <t>Astrid V. Kainama, A.Md.Keb</t>
  </si>
  <si>
    <t>Ambon</t>
  </si>
  <si>
    <t>10.02.1977</t>
  </si>
  <si>
    <t>Gemino G. R. Lahura</t>
  </si>
  <si>
    <t>09.06.2006</t>
  </si>
  <si>
    <t>Irwan R. Naray, ST</t>
  </si>
  <si>
    <t>Pare-Pare</t>
  </si>
  <si>
    <t>02.10.1969</t>
  </si>
  <si>
    <t>14.03.1999</t>
  </si>
  <si>
    <t>dr. Amanda Ray Ray</t>
  </si>
  <si>
    <t>Tangerang</t>
  </si>
  <si>
    <t>04.08.1973</t>
  </si>
  <si>
    <t>Axel R. J. Naray</t>
  </si>
  <si>
    <t>Moksa F. L. Naray</t>
  </si>
  <si>
    <t>19.08.2001</t>
  </si>
  <si>
    <t>Adexelo T. Naray</t>
  </si>
  <si>
    <t>03.04.2006</t>
  </si>
  <si>
    <t>Febry Nugraha Mangimbulude, ST</t>
  </si>
  <si>
    <t>20.02.1975</t>
  </si>
  <si>
    <t>15.04.2005</t>
  </si>
  <si>
    <t>Ireine P. Boediman, SE</t>
  </si>
  <si>
    <t>10.09.1983</t>
  </si>
  <si>
    <t>Balthazar S. Mangimbulude</t>
  </si>
  <si>
    <t>12.09.2005</t>
  </si>
  <si>
    <t>Batzheba I. B. Mangimbulude</t>
  </si>
  <si>
    <t>10.12.2007</t>
  </si>
  <si>
    <t>Belaoumi I. S. Mangimbulude</t>
  </si>
  <si>
    <t>13.03.2009</t>
  </si>
  <si>
    <t>Benezerth A. Mangimbulude</t>
  </si>
  <si>
    <t>01.10.2010</t>
  </si>
  <si>
    <t>Devi Belinda Trixi Boediman, S.Fil</t>
  </si>
  <si>
    <t>30.11.1998</t>
  </si>
  <si>
    <t>Adeltrintje N. Aemba</t>
  </si>
  <si>
    <t>Posi-Posi Rao</t>
  </si>
  <si>
    <t>24.01.1952</t>
  </si>
  <si>
    <t>Ferdian Reinaldo Niomba, S.AP</t>
  </si>
  <si>
    <t>Leleoto</t>
  </si>
  <si>
    <t>15.11.1995</t>
  </si>
  <si>
    <t>Ferdinan Roby Denny, S.Pd, M.Pd</t>
  </si>
  <si>
    <t>Idamdehe, Jailolo</t>
  </si>
  <si>
    <t>28.11.1968</t>
  </si>
  <si>
    <t>29.03.1992</t>
  </si>
  <si>
    <t>Fanny Eksel Niomba, S.Pd, S.Mn</t>
  </si>
  <si>
    <t>16.05.1970</t>
  </si>
  <si>
    <t>Ferdy Reinnagel Denny, S.Kom</t>
  </si>
  <si>
    <t>25.08.1992</t>
  </si>
  <si>
    <t>Wenny Filtagus Niomba, A.Md</t>
  </si>
  <si>
    <t>Wayabula</t>
  </si>
  <si>
    <t>03.06.1979</t>
  </si>
  <si>
    <t>25.06.2008</t>
  </si>
  <si>
    <t>Irna Rulinda Manzanaris, A.Md</t>
  </si>
  <si>
    <t>06.04.1985</t>
  </si>
  <si>
    <t>Hantolya Kurniawati Niomba</t>
  </si>
  <si>
    <t>30.08.2008</t>
  </si>
  <si>
    <t>Sarah Evelyn Niomba</t>
  </si>
  <si>
    <t>02.10.2012</t>
  </si>
  <si>
    <t>Bezaleel Lemoz Niomba</t>
  </si>
  <si>
    <t>12.02.2020</t>
  </si>
  <si>
    <t>Yunus Lantaka</t>
  </si>
  <si>
    <t>15.06.1979</t>
  </si>
  <si>
    <t>13.03.2008</t>
  </si>
  <si>
    <t>Ferlinda Andalangi</t>
  </si>
  <si>
    <t>12.02.1982</t>
  </si>
  <si>
    <t>Mellyer H. Lantaka</t>
  </si>
  <si>
    <t>11.08.2007</t>
  </si>
  <si>
    <t>Agreindis Kliver Lantaka</t>
  </si>
  <si>
    <t>18.08.2013</t>
  </si>
  <si>
    <t>Yansen Andalangi</t>
  </si>
  <si>
    <t>08.01.1952</t>
  </si>
  <si>
    <t>SMEP</t>
  </si>
  <si>
    <t>Novid Hendriko Mamahe</t>
  </si>
  <si>
    <t>26.11.1985</t>
  </si>
  <si>
    <t>12.09.2010</t>
  </si>
  <si>
    <t>Mariane Yansie Undap</t>
  </si>
  <si>
    <t>16.01.1986</t>
  </si>
  <si>
    <t>Marselo Indra Lukas Mamahe</t>
  </si>
  <si>
    <t>08.09.2009</t>
  </si>
  <si>
    <t>Marthalisa Kresna Mamahe</t>
  </si>
  <si>
    <t>13.02.2015</t>
  </si>
  <si>
    <t>Kefas Undap</t>
  </si>
  <si>
    <t>Tomohon</t>
  </si>
  <si>
    <t>26.10.2003</t>
  </si>
  <si>
    <t>Charles Mamahe</t>
  </si>
  <si>
    <t>25.08.1976</t>
  </si>
  <si>
    <t>10.10.2001</t>
  </si>
  <si>
    <t>Selfian Risit</t>
  </si>
  <si>
    <t>Gorua</t>
  </si>
  <si>
    <t>09.09.1977</t>
  </si>
  <si>
    <t>Susela Prisilia Mamahe, S.Ak</t>
  </si>
  <si>
    <t>12.02.2000</t>
  </si>
  <si>
    <t>Yohanes Maldini Mamahe</t>
  </si>
  <si>
    <t>05.01.2005</t>
  </si>
  <si>
    <t>: WIL.3.9 / V / 19</t>
  </si>
  <si>
    <t>Michael A. Mandagi</t>
  </si>
  <si>
    <t>16.02.1991</t>
  </si>
  <si>
    <t>18.08.2017</t>
  </si>
  <si>
    <t>,-</t>
  </si>
  <si>
    <t>Fivi Kustiani Leaua</t>
  </si>
  <si>
    <t>12.08.1994</t>
  </si>
  <si>
    <t>Margaretha M. Safarudin</t>
  </si>
  <si>
    <t>11.07.1962</t>
  </si>
  <si>
    <t>Herto Sasingan</t>
  </si>
  <si>
    <t>28.06.1981</t>
  </si>
  <si>
    <t>21.10.2001</t>
  </si>
  <si>
    <t>Anace Kaburuang</t>
  </si>
  <si>
    <t>Jara-Jara</t>
  </si>
  <si>
    <t>12.04.1981</t>
  </si>
  <si>
    <t>Elisabet Rut Sasingan</t>
  </si>
  <si>
    <t>14.07.2004</t>
  </si>
  <si>
    <t>Power Full Sasingan</t>
  </si>
  <si>
    <t>28.02.2009</t>
  </si>
  <si>
    <t>William Arjuna Sasingan</t>
  </si>
  <si>
    <t>11.10.2016</t>
  </si>
  <si>
    <t>Risto Puni</t>
  </si>
  <si>
    <t>Duma</t>
  </si>
  <si>
    <t>13.03.2000</t>
  </si>
  <si>
    <t>Makdalena Sasingan</t>
  </si>
  <si>
    <t>14.08.2001</t>
  </si>
  <si>
    <t>Michael Josua Puni</t>
  </si>
  <si>
    <t>12.09.2021</t>
  </si>
  <si>
    <t>Donal Bawues</t>
  </si>
  <si>
    <t>17.03.1981</t>
  </si>
  <si>
    <t>28.12.2010</t>
  </si>
  <si>
    <t>Yospina Sasingan</t>
  </si>
  <si>
    <t>01.06.1968</t>
  </si>
  <si>
    <t>Kayla Aurelia Bawues</t>
  </si>
  <si>
    <t>16.10.2012</t>
  </si>
  <si>
    <t>Tony Patty</t>
  </si>
  <si>
    <t>21.04.1966</t>
  </si>
  <si>
    <t>Christian G. M. Patty</t>
  </si>
  <si>
    <t>Buli</t>
  </si>
  <si>
    <t>19.09.2004</t>
  </si>
  <si>
    <t>Juan Anthonio Patty</t>
  </si>
  <si>
    <t>LD</t>
  </si>
  <si>
    <t>: WIL.3.9 / V / 02</t>
  </si>
  <si>
    <t>Agustinus Aneke</t>
  </si>
  <si>
    <t>Tauro-Jailolo</t>
  </si>
  <si>
    <t>04.08.1974</t>
  </si>
  <si>
    <t>03.06.2000</t>
  </si>
  <si>
    <t>Yulista Moot</t>
  </si>
  <si>
    <t>14.06.1979</t>
  </si>
  <si>
    <t>Anthonia Netty I. Aneke</t>
  </si>
  <si>
    <t>Demta</t>
  </si>
  <si>
    <t>20.04.2001</t>
  </si>
  <si>
    <t>Arititansion Aneke</t>
  </si>
  <si>
    <t>Eklesia Kanzha Aneke</t>
  </si>
  <si>
    <t>13.08.2018</t>
  </si>
  <si>
    <t>Anatje Moot</t>
  </si>
  <si>
    <t>16.08.1959</t>
  </si>
  <si>
    <t>Novita E. Moot</t>
  </si>
  <si>
    <t>23.11.2001</t>
  </si>
  <si>
    <t>Loisa Moot</t>
  </si>
  <si>
    <t>07.12.1967</t>
  </si>
  <si>
    <t>13.05.2003</t>
  </si>
  <si>
    <t>Desiana Natalia Paputungan</t>
  </si>
  <si>
    <t>26.12.1991</t>
  </si>
  <si>
    <t>Wifadry Sanggelorang</t>
  </si>
  <si>
    <t>29.07.1989</t>
  </si>
  <si>
    <t>05.10.2018</t>
  </si>
  <si>
    <t>Sentia Hulahi, A.Md</t>
  </si>
  <si>
    <t>16.09.1992</t>
  </si>
  <si>
    <t>Michelle Sanggelorang</t>
  </si>
  <si>
    <t>22.10.2019</t>
  </si>
  <si>
    <t>;-</t>
  </si>
  <si>
    <t>Novi Emerson Niomba</t>
  </si>
  <si>
    <t>12.11.1981</t>
  </si>
  <si>
    <t>28.03.2018</t>
  </si>
  <si>
    <t>Tirza Pricilia Lehi</t>
  </si>
  <si>
    <t>Abepura</t>
  </si>
  <si>
    <t>12.09.1998</t>
  </si>
  <si>
    <t>Priyanka Elora Niomba</t>
  </si>
  <si>
    <t>08.09.2018</t>
  </si>
  <si>
    <t>Leonard Oscar Niomba</t>
  </si>
  <si>
    <t>09.12.2020</t>
  </si>
  <si>
    <t>LINGKUNGAN PELAYANAN III</t>
  </si>
  <si>
    <t>Novit Wea, A.Md</t>
  </si>
  <si>
    <t>29.11.1988</t>
  </si>
  <si>
    <t>19.01.2010</t>
  </si>
  <si>
    <t>Fanny Sie</t>
  </si>
  <si>
    <t>21.08.1988</t>
  </si>
  <si>
    <t>Sheila Gredcya Wea</t>
  </si>
  <si>
    <t>25.04.2010</t>
  </si>
  <si>
    <t>Ardhany Wea</t>
  </si>
  <si>
    <t>18.07.2017</t>
  </si>
  <si>
    <t>Alfrets Mamaghe</t>
  </si>
  <si>
    <t>27.04.1979</t>
  </si>
  <si>
    <t>11.05.2003</t>
  </si>
  <si>
    <t>Alise A. Pesondolang</t>
  </si>
  <si>
    <t>20.08.1984</t>
  </si>
  <si>
    <t>Anggristy Alsi Mamaghe</t>
  </si>
  <si>
    <t>23.08.2003</t>
  </si>
  <si>
    <t>Meilanzy Evangelin Mamaghe</t>
  </si>
  <si>
    <t>30.05.2013</t>
  </si>
  <si>
    <t>Thomas Belian Ali</t>
  </si>
  <si>
    <t>17.11.1966</t>
  </si>
  <si>
    <t>01.05.2019</t>
  </si>
  <si>
    <t>Sarlin Litorak</t>
  </si>
  <si>
    <t>Tetewang</t>
  </si>
  <si>
    <t>08.11.1974</t>
  </si>
  <si>
    <t>Oksan Rendy Belian Ali, S.Kep</t>
  </si>
  <si>
    <t>17.10.1995</t>
  </si>
  <si>
    <t>Rivaldo Belian Ali, SKM</t>
  </si>
  <si>
    <t>31.08.1998</t>
  </si>
  <si>
    <t>Marsel Belian Ali</t>
  </si>
  <si>
    <t>17.07.2010</t>
  </si>
  <si>
    <t>Octovianus Tupan, S.Pi., MM</t>
  </si>
  <si>
    <t>18.11.1972</t>
  </si>
  <si>
    <t>06.07.1998</t>
  </si>
  <si>
    <t>Lanny Fritje Lumansik, S.Th</t>
  </si>
  <si>
    <t>25.01.1968</t>
  </si>
  <si>
    <t>Viola Eungelin Tupan</t>
  </si>
  <si>
    <t>24.04.1999</t>
  </si>
  <si>
    <t>Jonathan Johanes Tupan</t>
  </si>
  <si>
    <t>15.08.2008</t>
  </si>
  <si>
    <t>Alwina T. Kansil</t>
  </si>
  <si>
    <t>06.07.1957</t>
  </si>
  <si>
    <t>Rian Jovan Mamahe</t>
  </si>
  <si>
    <t>06.04.1999</t>
  </si>
  <si>
    <t>Junita Antira Falangi</t>
  </si>
  <si>
    <t>Kao</t>
  </si>
  <si>
    <t>18.06.2008</t>
  </si>
  <si>
    <t>Melinda Citra Falangi</t>
  </si>
  <si>
    <t>28.05.2010</t>
  </si>
  <si>
    <t>Elhir Estefano Paputungan</t>
  </si>
  <si>
    <t>04.10.1994</t>
  </si>
  <si>
    <t>19.02.2021</t>
  </si>
  <si>
    <t>Esalista Popoko</t>
  </si>
  <si>
    <t>12.10.1997</t>
  </si>
  <si>
    <t>Fabio Marcelino Paputungan</t>
  </si>
  <si>
    <t>05.02.2018</t>
  </si>
  <si>
    <t>John N. Paputungan</t>
  </si>
  <si>
    <t>13.06.1983</t>
  </si>
  <si>
    <t>Prita Laura Paputungan</t>
  </si>
  <si>
    <t>25.02.2007</t>
  </si>
  <si>
    <t>Fence Kansil</t>
  </si>
  <si>
    <t>26.06.1982</t>
  </si>
  <si>
    <t>Dela Lili Marlian Kansil</t>
  </si>
  <si>
    <t>13.02.2003</t>
  </si>
  <si>
    <t>Vika Jein Enjelika Kansil</t>
  </si>
  <si>
    <t>17.01.2007</t>
  </si>
  <si>
    <t>Leonel Rangga Kansil</t>
  </si>
  <si>
    <t>18.01.2008</t>
  </si>
  <si>
    <t>Reynaldo Lawongo, A.Md</t>
  </si>
  <si>
    <t>02.04.1989</t>
  </si>
  <si>
    <t>Kristovel Prima Lawanuru</t>
  </si>
  <si>
    <t>13.12.1998</t>
  </si>
  <si>
    <t>Joubert Mamahe</t>
  </si>
  <si>
    <t>24.07.1969</t>
  </si>
  <si>
    <t>23.10.1994</t>
  </si>
  <si>
    <t>Titiek Dwiwati Tasmin</t>
  </si>
  <si>
    <t>03.02.1973</t>
  </si>
  <si>
    <t>Elrita Pitresia Mamahe</t>
  </si>
  <si>
    <t>24.11.1999</t>
  </si>
  <si>
    <t>Julio Trisno Ario Mamahe</t>
  </si>
  <si>
    <t>19.07.2003</t>
  </si>
  <si>
    <t>Valensia Helwen Mamahe</t>
  </si>
  <si>
    <t>21.11.2011</t>
  </si>
  <si>
    <t>Piter Moot</t>
  </si>
  <si>
    <t>25.02.1970</t>
  </si>
  <si>
    <t>26.12.1997</t>
  </si>
  <si>
    <t>Amelia Kromen</t>
  </si>
  <si>
    <t>16.01.1973</t>
  </si>
  <si>
    <t>Vincen Moot</t>
  </si>
  <si>
    <t>16.08.1999</t>
  </si>
  <si>
    <t>Given Moot</t>
  </si>
  <si>
    <t>21.02.2005</t>
  </si>
  <si>
    <t>Corneles Moot</t>
  </si>
  <si>
    <t>17.11.2015</t>
  </si>
  <si>
    <t>Paskahlia Moot</t>
  </si>
  <si>
    <t>20.04.2019</t>
  </si>
  <si>
    <t>Yobert Rembet</t>
  </si>
  <si>
    <t>08.12.1954</t>
  </si>
  <si>
    <t>08.08.1976</t>
  </si>
  <si>
    <t>Redina Mangembulude</t>
  </si>
  <si>
    <t>21.08.1953</t>
  </si>
  <si>
    <t>Kornelius Mamahe</t>
  </si>
  <si>
    <t>31.12.1970</t>
  </si>
  <si>
    <t>06.12.1998</t>
  </si>
  <si>
    <t>Naomi Nyenye</t>
  </si>
  <si>
    <t>30.09.1979</t>
  </si>
  <si>
    <t>Renaldi Djorgi Mamahe</t>
  </si>
  <si>
    <t>17.03.1999</t>
  </si>
  <si>
    <t>Sergio Mamahe</t>
  </si>
  <si>
    <t>11.07.2013</t>
  </si>
  <si>
    <t>Eldan Mamahe</t>
  </si>
  <si>
    <t>27.10.1964</t>
  </si>
  <si>
    <t>27.10.1986</t>
  </si>
  <si>
    <t>Bertha Difu</t>
  </si>
  <si>
    <t>Waselei</t>
  </si>
  <si>
    <t>14.10.1968</t>
  </si>
  <si>
    <t>Ralex Mamahe</t>
  </si>
  <si>
    <t>19.01.1995</t>
  </si>
  <si>
    <t>Daniel Haisel Mamahe</t>
  </si>
  <si>
    <t>11.05.2000</t>
  </si>
  <si>
    <t>Thalitha Ewy Mamahe</t>
  </si>
  <si>
    <t>12.06.2007</t>
  </si>
  <si>
    <t>Acelsia Adelheid Mamahe</t>
  </si>
  <si>
    <t>15.08.2001</t>
  </si>
  <si>
    <t>Tresya Banete</t>
  </si>
  <si>
    <t>Wasilei</t>
  </si>
  <si>
    <t>04.09.2004</t>
  </si>
  <si>
    <t>Yuni Sionita Ewy</t>
  </si>
  <si>
    <t>30.06.2001</t>
  </si>
  <si>
    <t>Alfredon Djini</t>
  </si>
  <si>
    <t>01.03.2012</t>
  </si>
  <si>
    <t>George A. G. Djini</t>
  </si>
  <si>
    <t>04.05.2014</t>
  </si>
  <si>
    <t>Devyan C. Mamahe</t>
  </si>
  <si>
    <t>12.12.1989</t>
  </si>
  <si>
    <t>Serli Marcelina Koitoli</t>
  </si>
  <si>
    <t>05.09.1993</t>
  </si>
  <si>
    <t>Fredic Devson Mamahe</t>
  </si>
  <si>
    <t>18.02.2020</t>
  </si>
  <si>
    <t xml:space="preserve">Fiktor Jamal </t>
  </si>
  <si>
    <t>16.11.1989</t>
  </si>
  <si>
    <t>29.11.2019</t>
  </si>
  <si>
    <t>Sitriseni Koda</t>
  </si>
  <si>
    <t>Kakara</t>
  </si>
  <si>
    <t>23.12.1991</t>
  </si>
  <si>
    <t>Stefania Sisilia Jamal</t>
  </si>
  <si>
    <t>01.09.2017</t>
  </si>
  <si>
    <t>Cesha Jamal</t>
  </si>
  <si>
    <t>11.04.2021</t>
  </si>
  <si>
    <t>Festus Balaira</t>
  </si>
  <si>
    <t>16.02.1946</t>
  </si>
  <si>
    <t>Feny P. Balaira</t>
  </si>
  <si>
    <t>19.02.1978</t>
  </si>
  <si>
    <t>Denry Marsel R. Balaira</t>
  </si>
  <si>
    <t>07.03.1998</t>
  </si>
  <si>
    <t>Destrin Dwi Sinta Balaira</t>
  </si>
  <si>
    <t>Yusup Kasim</t>
  </si>
  <si>
    <t>Gorontalo</t>
  </si>
  <si>
    <t>01.07.1972</t>
  </si>
  <si>
    <t>31.10.2019</t>
  </si>
  <si>
    <t>Alce Surupati</t>
  </si>
  <si>
    <t>31.03.1981</t>
  </si>
  <si>
    <t>Hendra Surupati</t>
  </si>
  <si>
    <t>18.01.2005</t>
  </si>
  <si>
    <t>Gabriela Alexandria Kasim</t>
  </si>
  <si>
    <t>Aprius Surupati</t>
  </si>
  <si>
    <t>Sanger</t>
  </si>
  <si>
    <t>05.01.1950</t>
  </si>
  <si>
    <t>Nofian Surupati, A.Md</t>
  </si>
  <si>
    <t>12.11.1991</t>
  </si>
  <si>
    <t>15.02.2018</t>
  </si>
  <si>
    <t>Fani Boleu, A.Md</t>
  </si>
  <si>
    <t>Payahe</t>
  </si>
  <si>
    <t>29.10.1992</t>
  </si>
  <si>
    <t>Fianni Graciela Surupati</t>
  </si>
  <si>
    <t>11.05.2018</t>
  </si>
  <si>
    <t>Nico A. Mamahe</t>
  </si>
  <si>
    <t>18.04.1967</t>
  </si>
  <si>
    <t>6.05.1990</t>
  </si>
  <si>
    <t>Jansi Teby</t>
  </si>
  <si>
    <t>Tongutesungi</t>
  </si>
  <si>
    <t>26.01.1966</t>
  </si>
  <si>
    <t>Petronela Ofa</t>
  </si>
  <si>
    <t>Duono. Ibu</t>
  </si>
  <si>
    <t>20.01.1946</t>
  </si>
  <si>
    <t>Janes Swalpino Teby</t>
  </si>
  <si>
    <t>17.01.2002</t>
  </si>
  <si>
    <t>Alfares Vico Mamahe</t>
  </si>
  <si>
    <t>23.04.2012</t>
  </si>
  <si>
    <t>Jegrat Mamadoa</t>
  </si>
  <si>
    <t>20.08.1996</t>
  </si>
  <si>
    <t>Kerabat</t>
  </si>
  <si>
    <t>Rauldias Liot, SH</t>
  </si>
  <si>
    <t>Gamtala</t>
  </si>
  <si>
    <t>28.02.1988</t>
  </si>
  <si>
    <t>04.03.2016</t>
  </si>
  <si>
    <t>Iqnasia Inggrid Mamahe,SE</t>
  </si>
  <si>
    <t>17.02.1996</t>
  </si>
  <si>
    <t>Rasia Adelard Liot</t>
  </si>
  <si>
    <t>13.05.2016</t>
  </si>
  <si>
    <t>Raska Alwein Liot Mamahe</t>
  </si>
  <si>
    <t>17.01.2020</t>
  </si>
  <si>
    <t>Sem Sasingan</t>
  </si>
  <si>
    <t>27.09.1951</t>
  </si>
  <si>
    <t>Heny Bawawa</t>
  </si>
  <si>
    <t>Tabang</t>
  </si>
  <si>
    <t>06.07.1959</t>
  </si>
  <si>
    <t>Yosep Sasingan</t>
  </si>
  <si>
    <t>13.06.1974</t>
  </si>
  <si>
    <t>Yunia Horowai</t>
  </si>
  <si>
    <t>07.07.1974</t>
  </si>
  <si>
    <t>Dendris Sasingan</t>
  </si>
  <si>
    <t>Kusuri</t>
  </si>
  <si>
    <t>06.12.2003</t>
  </si>
  <si>
    <t>Lefandri Sasingan</t>
  </si>
  <si>
    <t>04.09.2005</t>
  </si>
  <si>
    <t>Adrian Sasingan</t>
  </si>
  <si>
    <t>25.11.2002</t>
  </si>
  <si>
    <t>Fhirman Luma Sangaji</t>
  </si>
  <si>
    <t>Tongute - Ternate</t>
  </si>
  <si>
    <t>24.10.1984</t>
  </si>
  <si>
    <t>Elisabet Laarni</t>
  </si>
  <si>
    <t>24.12.1985</t>
  </si>
  <si>
    <t>Vikran Luma Sangaji</t>
  </si>
  <si>
    <t>20.04.2011</t>
  </si>
  <si>
    <t>: WIL.3.9/ IV / 16</t>
  </si>
  <si>
    <t>Urbanus Laarni</t>
  </si>
  <si>
    <t>20.07.1967</t>
  </si>
  <si>
    <t>18.10.2008</t>
  </si>
  <si>
    <t>Junri Laarni</t>
  </si>
  <si>
    <t>08.07.2007</t>
  </si>
  <si>
    <t>Kalvin Sambali</t>
  </si>
  <si>
    <t>01.10.1970</t>
  </si>
  <si>
    <t>14.04.1995</t>
  </si>
  <si>
    <t>Nelistin Bawues</t>
  </si>
  <si>
    <t>11.03.1973</t>
  </si>
  <si>
    <t>Ornando Oldrik Sambali</t>
  </si>
  <si>
    <t>08.10.1997</t>
  </si>
  <si>
    <t>Marini Sambali</t>
  </si>
  <si>
    <t>KAO</t>
  </si>
  <si>
    <t>17.03.2002</t>
  </si>
  <si>
    <t>Narissa S. Sambali</t>
  </si>
  <si>
    <t>10.10.2010</t>
  </si>
  <si>
    <t>Sefnat Mantol</t>
  </si>
  <si>
    <t>29.09.1992</t>
  </si>
  <si>
    <t>28.05.2017</t>
  </si>
  <si>
    <t>Tria I. Y. Kokomomok</t>
  </si>
  <si>
    <t>07.06.1990</t>
  </si>
  <si>
    <t>Fernandhino A. K. Mantol</t>
  </si>
  <si>
    <t>13.05.2018</t>
  </si>
  <si>
    <t>Manuel P. Sasingan</t>
  </si>
  <si>
    <t>25.12.1980</t>
  </si>
  <si>
    <t>06.12.2009</t>
  </si>
  <si>
    <t>Meldiani Teby</t>
  </si>
  <si>
    <t>08.05.1983</t>
  </si>
  <si>
    <t>Radit Sasingan</t>
  </si>
  <si>
    <t>07.02.2010</t>
  </si>
  <si>
    <t>Imanuela Christiani Sasingan</t>
  </si>
  <si>
    <t>25.12.2016</t>
  </si>
  <si>
    <t>SPG</t>
  </si>
  <si>
    <t>SPMA</t>
  </si>
  <si>
    <t>LINGKUNGAN PELAYANAN IV</t>
  </si>
  <si>
    <t>Reki R. Mahmud</t>
  </si>
  <si>
    <t>Gura</t>
  </si>
  <si>
    <t>29.10.1989</t>
  </si>
  <si>
    <t>29.11.2012</t>
  </si>
  <si>
    <t>Pnt. Yansi Undap</t>
  </si>
  <si>
    <t>Marlen Tomasoa</t>
  </si>
  <si>
    <t>Meti</t>
  </si>
  <si>
    <t>12.05.1992</t>
  </si>
  <si>
    <t>Mysela Priciel Mahmud</t>
  </si>
  <si>
    <t>30.05.2012</t>
  </si>
  <si>
    <t>Liberio J. R. Mahmud</t>
  </si>
  <si>
    <t>09.02.2016</t>
  </si>
  <si>
    <t>Sahriel Rahamani</t>
  </si>
  <si>
    <t>23.09.1970</t>
  </si>
  <si>
    <t>18.07.1990</t>
  </si>
  <si>
    <t>Benselina Sasingan</t>
  </si>
  <si>
    <t>06.09.1972</t>
  </si>
  <si>
    <t>Deky Ch. Rahamani, S.IP</t>
  </si>
  <si>
    <t>20.12.1990</t>
  </si>
  <si>
    <t>Glen Valdo Rahamani</t>
  </si>
  <si>
    <t>16.01.1999</t>
  </si>
  <si>
    <t>Christian A. Baruti</t>
  </si>
  <si>
    <t>11.07.1976</t>
  </si>
  <si>
    <t>Matheos Tomasoa</t>
  </si>
  <si>
    <t>13.04.1965</t>
  </si>
  <si>
    <t>06.06.1990</t>
  </si>
  <si>
    <t>Herlina Sasingan, S.Pd</t>
  </si>
  <si>
    <t>01.05.1965</t>
  </si>
  <si>
    <t>Alex Tomasoa</t>
  </si>
  <si>
    <t>23.06.2003</t>
  </si>
  <si>
    <t>Jemi Biso,S.IP</t>
  </si>
  <si>
    <t>29.03.1994</t>
  </si>
  <si>
    <t>22.11.2019</t>
  </si>
  <si>
    <t>Christovani M. S. Tomasoa</t>
  </si>
  <si>
    <t>26.05.1994</t>
  </si>
  <si>
    <t>Mattea Gillia Biso</t>
  </si>
  <si>
    <t>14.09.2020</t>
  </si>
  <si>
    <t>Juliana S. Bawues</t>
  </si>
  <si>
    <t>15.07.1940</t>
  </si>
  <si>
    <t>Silvra Dien Sasingan</t>
  </si>
  <si>
    <t>10.07.1996</t>
  </si>
  <si>
    <t>Adriel Gavriel F. S. Manopo</t>
  </si>
  <si>
    <t>22.06.2016</t>
  </si>
  <si>
    <t>Oklinia Pakiti</t>
  </si>
  <si>
    <t>27.10.2005</t>
  </si>
  <si>
    <t>Pebrina Yanti Lantaka</t>
  </si>
  <si>
    <t>25.02.1977</t>
  </si>
  <si>
    <t>16.04.2016</t>
  </si>
  <si>
    <t>Mayse Lantaka</t>
  </si>
  <si>
    <t>28.03.2006</t>
  </si>
  <si>
    <t>Arilionel Israel Lantaka Sumtaki</t>
  </si>
  <si>
    <t>20.04.2016</t>
  </si>
  <si>
    <t>Yuleks Emerson Bawues</t>
  </si>
  <si>
    <t>15.01.1972</t>
  </si>
  <si>
    <t>26.09.1996</t>
  </si>
  <si>
    <t>Lenny Agnes Manuhutu</t>
  </si>
  <si>
    <t>14.02.1975</t>
  </si>
  <si>
    <t>Diana Liantry Bawues</t>
  </si>
  <si>
    <t>24.03.2003</t>
  </si>
  <si>
    <t>Dean Leondefrid Bawues</t>
  </si>
  <si>
    <t>Bacan</t>
  </si>
  <si>
    <t>18.09.2009</t>
  </si>
  <si>
    <t>Nelson G. Bawues</t>
  </si>
  <si>
    <t>27.11.1969</t>
  </si>
  <si>
    <t>22.08.1993</t>
  </si>
  <si>
    <t>Ferderika Laarni</t>
  </si>
  <si>
    <t>19.02.1971</t>
  </si>
  <si>
    <t>Stevi Stovan Bawues</t>
  </si>
  <si>
    <t>01.10.1993</t>
  </si>
  <si>
    <t>Cleiver Revaldo Bawues</t>
  </si>
  <si>
    <t>19.07.1999</t>
  </si>
  <si>
    <t>Christy Bawues</t>
  </si>
  <si>
    <t>06.06.2012</t>
  </si>
  <si>
    <t>Chrysta Bawues</t>
  </si>
  <si>
    <t>07.06.2012</t>
  </si>
  <si>
    <t>Winda Yunisti Patras</t>
  </si>
  <si>
    <t>19.02.2000</t>
  </si>
  <si>
    <t>Menantu</t>
  </si>
  <si>
    <t>Jelni Dedeng</t>
  </si>
  <si>
    <t>19.11.1999</t>
  </si>
  <si>
    <t>Adrianus Balumba</t>
  </si>
  <si>
    <t>Lindu</t>
  </si>
  <si>
    <t>04.09.1989</t>
  </si>
  <si>
    <t>27.10.2013</t>
  </si>
  <si>
    <t>Sil Tunang, S.Si</t>
  </si>
  <si>
    <t>Darame</t>
  </si>
  <si>
    <t>05.03.1993</t>
  </si>
  <si>
    <t>Brigita Queen Balumba</t>
  </si>
  <si>
    <t>09.12.2013</t>
  </si>
  <si>
    <t>Kevin Dionard Balumba</t>
  </si>
  <si>
    <t>28.10.2017</t>
  </si>
  <si>
    <t>Keyla Balumba</t>
  </si>
  <si>
    <t>Gosoma</t>
  </si>
  <si>
    <t>01.04.2019</t>
  </si>
  <si>
    <t>Hendri Tunang, S.Si</t>
  </si>
  <si>
    <t>20.05.1991</t>
  </si>
  <si>
    <t>Ireine A. S. Tunang, S.Ak</t>
  </si>
  <si>
    <t>11.03.1998</t>
  </si>
  <si>
    <t>Blandina Mangembulude</t>
  </si>
  <si>
    <t>Sangir</t>
  </si>
  <si>
    <t>29.12.1949</t>
  </si>
  <si>
    <t>Carolin Juninda</t>
  </si>
  <si>
    <t>25.06.2000</t>
  </si>
  <si>
    <t>Feybi Valentini Undap</t>
  </si>
  <si>
    <t>13.02.2001</t>
  </si>
  <si>
    <t>Randi Hormati</t>
  </si>
  <si>
    <t>28.03.1986</t>
  </si>
  <si>
    <t>15.05.2011</t>
  </si>
  <si>
    <t>Yudit Moot</t>
  </si>
  <si>
    <t>07.06.1987</t>
  </si>
  <si>
    <t>C. M. Cleopatra Hormati</t>
  </si>
  <si>
    <t>04.03.2010</t>
  </si>
  <si>
    <t>Bilqis Azzahra Hormati</t>
  </si>
  <si>
    <t>06.05.2020</t>
  </si>
  <si>
    <t>Norlin Dilago</t>
  </si>
  <si>
    <t>20.11.1967</t>
  </si>
  <si>
    <t>Yonstan Bawues</t>
  </si>
  <si>
    <t>20.01.1950</t>
  </si>
  <si>
    <t>19.12.1973</t>
  </si>
  <si>
    <t>Yermina Makangiras</t>
  </si>
  <si>
    <t>23.07.1953</t>
  </si>
  <si>
    <t>Merry Susi Bawues</t>
  </si>
  <si>
    <t>07.05.1974</t>
  </si>
  <si>
    <t>Gley Alfret B. Kaloly</t>
  </si>
  <si>
    <t>Putri Kezia Bawues Kaloly</t>
  </si>
  <si>
    <t>10.07.2012</t>
  </si>
  <si>
    <t>Julita Dode</t>
  </si>
  <si>
    <t>23.07.2003</t>
  </si>
  <si>
    <t>Dikson Balaira</t>
  </si>
  <si>
    <t>23.12.1980</t>
  </si>
  <si>
    <t>26.12.2000</t>
  </si>
  <si>
    <t>Adriana Rembet</t>
  </si>
  <si>
    <t>02.04.1981</t>
  </si>
  <si>
    <t>Jenri Martin Balaira</t>
  </si>
  <si>
    <t>25.03.2000</t>
  </si>
  <si>
    <t>Dietrich Sintike Balaira</t>
  </si>
  <si>
    <t>13.06.2003</t>
  </si>
  <si>
    <t>Yelda Clara Feyona Balaira</t>
  </si>
  <si>
    <t>03.07.2005</t>
  </si>
  <si>
    <t>Feifel Yakob B. Rembet</t>
  </si>
  <si>
    <t>04.05.2016</t>
  </si>
  <si>
    <t>Zakarias Salindeho</t>
  </si>
  <si>
    <t>19.09.1957</t>
  </si>
  <si>
    <t>10.01.1985</t>
  </si>
  <si>
    <t>Mathelda Kansil</t>
  </si>
  <si>
    <t>23.12.1961</t>
  </si>
  <si>
    <t>Deiliska Salindeho</t>
  </si>
  <si>
    <t>04.03.1990</t>
  </si>
  <si>
    <t>Alfian Salindeho</t>
  </si>
  <si>
    <t>18.09.2003</t>
  </si>
  <si>
    <t>Jems Piterson Hady</t>
  </si>
  <si>
    <t>Tengutegoin</t>
  </si>
  <si>
    <t>06.01.1990</t>
  </si>
  <si>
    <t>Anak Mantu</t>
  </si>
  <si>
    <t>Nurul S. Salindeho</t>
  </si>
  <si>
    <t>17.08.1999</t>
  </si>
  <si>
    <t>Weldi Salindeho, SST., MSA</t>
  </si>
  <si>
    <t>15.12.1986</t>
  </si>
  <si>
    <t>Jenifer Salindeho</t>
  </si>
  <si>
    <t>15.07.2007</t>
  </si>
  <si>
    <t>Agnesia Chantika Salindeho</t>
  </si>
  <si>
    <t>31.08.2010</t>
  </si>
  <si>
    <t>Tri Larangahen, S.Pd</t>
  </si>
  <si>
    <t>Akedaga</t>
  </si>
  <si>
    <t>06.12.1992</t>
  </si>
  <si>
    <t>30.08.2018</t>
  </si>
  <si>
    <t>Adolof Larangahen</t>
  </si>
  <si>
    <t>01.08.1954</t>
  </si>
  <si>
    <t>17.04.1992</t>
  </si>
  <si>
    <t>Jackson Tuisan</t>
  </si>
  <si>
    <t>12.01.1983</t>
  </si>
  <si>
    <t>Yulita Wati Bawues</t>
  </si>
  <si>
    <t>26.07.1978</t>
  </si>
  <si>
    <t>Rezcy Prins Tuisan</t>
  </si>
  <si>
    <t>19.07.2001</t>
  </si>
  <si>
    <t>Reland Jibra Tuisan</t>
  </si>
  <si>
    <t>27.12.2008</t>
  </si>
  <si>
    <t>Gertji Budiman</t>
  </si>
  <si>
    <t>15.10.1972</t>
  </si>
  <si>
    <t>William Renjaan</t>
  </si>
  <si>
    <t>22.11.1999</t>
  </si>
  <si>
    <t>George A. Budiman, A.Md</t>
  </si>
  <si>
    <t>04.04.1971</t>
  </si>
  <si>
    <t>…04.1995</t>
  </si>
  <si>
    <t>Marlina Tebi</t>
  </si>
  <si>
    <t>05.03.1971</t>
  </si>
  <si>
    <t>Ovelia S.Budiman, S.Sos</t>
  </si>
  <si>
    <t>Zevannya Valeri Budiman</t>
  </si>
  <si>
    <t>21.09.2000</t>
  </si>
  <si>
    <t>Teiser Tebi, S.Pd</t>
  </si>
  <si>
    <t>20.08.1991</t>
  </si>
  <si>
    <t>Nixon Sasingan</t>
  </si>
  <si>
    <t>15.11.1970</t>
  </si>
  <si>
    <t>24.05.1992</t>
  </si>
  <si>
    <t>Nurhayati Sakaluda</t>
  </si>
  <si>
    <t>Miangas</t>
  </si>
  <si>
    <t>02.10.1972</t>
  </si>
  <si>
    <t>Xena Silvia Sasingan</t>
  </si>
  <si>
    <t>10.09.1998</t>
  </si>
  <si>
    <t>Joana Sasingan</t>
  </si>
  <si>
    <t>14.01.2012</t>
  </si>
  <si>
    <t>Frets Dorman Bawues</t>
  </si>
  <si>
    <t>10.12.1974</t>
  </si>
  <si>
    <t>03.10.2013</t>
  </si>
  <si>
    <t>Eppata Hayangua</t>
  </si>
  <si>
    <t>Kupa-Kupa</t>
  </si>
  <si>
    <t>28.10.1975</t>
  </si>
  <si>
    <t>Reny B. Ofa</t>
  </si>
  <si>
    <t>15.10.1950</t>
  </si>
  <si>
    <t xml:space="preserve">Chatrine Jedya Bawues </t>
  </si>
  <si>
    <t>29.01.2014</t>
  </si>
  <si>
    <t>Adisty Valensia Hayangua</t>
  </si>
  <si>
    <t>Kupa-kupa</t>
  </si>
  <si>
    <t>23.02.2005</t>
  </si>
  <si>
    <t>Lis Adela Hendrik</t>
  </si>
  <si>
    <t>02.06.1952</t>
  </si>
  <si>
    <t>Miki Sasingan</t>
  </si>
  <si>
    <t>17.03.2005</t>
  </si>
  <si>
    <t>Oman Sasingan</t>
  </si>
  <si>
    <t>22.10.2007</t>
  </si>
  <si>
    <t>Herolita Tanifan</t>
  </si>
  <si>
    <t>16.09.1993</t>
  </si>
  <si>
    <t>Evandika Meyer</t>
  </si>
  <si>
    <t>15.02.2013</t>
  </si>
  <si>
    <t>Seblum Salor</t>
  </si>
  <si>
    <t>Kali Pitu</t>
  </si>
  <si>
    <t>16.09.1955</t>
  </si>
  <si>
    <t>07.11.1986</t>
  </si>
  <si>
    <t>Febriyanti Salor</t>
  </si>
  <si>
    <t>06.02.1995</t>
  </si>
  <si>
    <t>Fhira Anggela Salor</t>
  </si>
  <si>
    <t>01.03.2008</t>
  </si>
  <si>
    <t>Anugraini Salor</t>
  </si>
  <si>
    <t>02.12.2017</t>
  </si>
  <si>
    <t>Berlin Matahari</t>
  </si>
  <si>
    <t>25.10.1991</t>
  </si>
  <si>
    <t>17.05.2012</t>
  </si>
  <si>
    <t>Vindi Novita Sasingan, A.Md</t>
  </si>
  <si>
    <t>26.11.1992</t>
  </si>
  <si>
    <t>Abrilia Moriaio Matahari</t>
  </si>
  <si>
    <t>05.10.2012</t>
  </si>
  <si>
    <t>Abril Matahari</t>
  </si>
  <si>
    <t>Onesimus Salor</t>
  </si>
  <si>
    <t>23.10.1985</t>
  </si>
  <si>
    <t>11.04.2010</t>
  </si>
  <si>
    <t>Tukang</t>
  </si>
  <si>
    <t>Jovanli Putra Salor</t>
  </si>
  <si>
    <t>24.06.2013</t>
  </si>
  <si>
    <t>Yulian Surupati</t>
  </si>
  <si>
    <t>24.07.1983</t>
  </si>
  <si>
    <t>05.04.2007</t>
  </si>
  <si>
    <t>Christiany Boham</t>
  </si>
  <si>
    <t>Tahuna</t>
  </si>
  <si>
    <t>Mensiani M. Surupati</t>
  </si>
  <si>
    <t>23.02.2008</t>
  </si>
  <si>
    <t>Kenzo Hetsel Surupati</t>
  </si>
  <si>
    <t>17.07.2013</t>
  </si>
  <si>
    <t>Timothy Canelo Surupati</t>
  </si>
  <si>
    <t>08.07.2017</t>
  </si>
  <si>
    <t>Yulibson Salor</t>
  </si>
  <si>
    <t>12.06.1990</t>
  </si>
  <si>
    <t>Dansi Panuku</t>
  </si>
  <si>
    <t>Soamaetek</t>
  </si>
  <si>
    <t>07.12.1990</t>
  </si>
  <si>
    <t>Enjelita Zefanya Salor</t>
  </si>
  <si>
    <t>11.10.2019</t>
  </si>
  <si>
    <t>LINGKUNGAN PELAYANAN V</t>
  </si>
  <si>
    <t>MASJELIS ASUH</t>
  </si>
  <si>
    <t>Orpa Lantaka</t>
  </si>
  <si>
    <t>09.12.1963</t>
  </si>
  <si>
    <t>Pnt. Fanny Niomba</t>
  </si>
  <si>
    <t>Noris Welem Fher</t>
  </si>
  <si>
    <t>Wayamli</t>
  </si>
  <si>
    <t>10.11.1993</t>
  </si>
  <si>
    <t>Carmenita Wahiu</t>
  </si>
  <si>
    <t>01.06.2005</t>
  </si>
  <si>
    <t>Pnt. Y. Moot</t>
  </si>
  <si>
    <t>Dudy Dady</t>
  </si>
  <si>
    <t>08.10.1988</t>
  </si>
  <si>
    <t>03.03.2017</t>
  </si>
  <si>
    <t>Enjel Senaen, A.Md.Keb</t>
  </si>
  <si>
    <t>03.02.1993</t>
  </si>
  <si>
    <t>Bidan</t>
  </si>
  <si>
    <t>Kharisa Dady</t>
  </si>
  <si>
    <t>17.11.2017</t>
  </si>
  <si>
    <t>Pengasehan Tarau</t>
  </si>
  <si>
    <t>04.02.1971</t>
  </si>
  <si>
    <t>Riko Laarni</t>
  </si>
  <si>
    <t>25.10.1992</t>
  </si>
  <si>
    <t>26.12.2011</t>
  </si>
  <si>
    <t>Eldora Rahel Mia</t>
  </si>
  <si>
    <t>Pediwang</t>
  </si>
  <si>
    <t>10.10.1992</t>
  </si>
  <si>
    <t>Raiyan Agustiflan Laarni</t>
  </si>
  <si>
    <t>20.08.2012</t>
  </si>
  <si>
    <t>Pnt. F. Denny</t>
  </si>
  <si>
    <t>Aprilsya Sisi Lindsey Laarni</t>
  </si>
  <si>
    <t>26.04.2014</t>
  </si>
  <si>
    <t>Adrianus Wea</t>
  </si>
  <si>
    <t>20.10.1990</t>
  </si>
  <si>
    <t>12.07.2019</t>
  </si>
  <si>
    <t>Dorci Surik</t>
  </si>
  <si>
    <t>21.11.1989</t>
  </si>
  <si>
    <t>Alfredo Mantol</t>
  </si>
  <si>
    <t>02.12.2015</t>
  </si>
  <si>
    <t>Quinsha Qiana Q. Y. Wea</t>
  </si>
  <si>
    <t>08.06.2020</t>
  </si>
  <si>
    <t>Yonas A. Laarni</t>
  </si>
  <si>
    <t>16.07.1988</t>
  </si>
  <si>
    <t>Enggelina T. Mahundingan</t>
  </si>
  <si>
    <t>18.05.1996</t>
  </si>
  <si>
    <t>Pnt. Febri Mangimbulude</t>
  </si>
  <si>
    <t>Yadin Laarni</t>
  </si>
  <si>
    <t>08.05.2013</t>
  </si>
  <si>
    <t>Otniel Pesondolang</t>
  </si>
  <si>
    <t>03.10.1959</t>
  </si>
  <si>
    <t>Martince Sasingan</t>
  </si>
  <si>
    <t>06.03.1965</t>
  </si>
  <si>
    <t>Stenly Exan Pesondolang, SKM</t>
  </si>
  <si>
    <t>Sorong</t>
  </si>
  <si>
    <t>21.10.1992</t>
  </si>
  <si>
    <t>Vebiola Loisa Pesondolang</t>
  </si>
  <si>
    <t>01.02.2003</t>
  </si>
  <si>
    <t>Jon Norson Paputungan</t>
  </si>
  <si>
    <t>SLTA</t>
  </si>
  <si>
    <t>Alen Anggelina Narsiane</t>
  </si>
  <si>
    <t>06.04.1991</t>
  </si>
  <si>
    <t>Priskila Catelya Narasiane</t>
  </si>
  <si>
    <t>01.11.2018</t>
  </si>
  <si>
    <t>Hektor Oliver Teby</t>
  </si>
  <si>
    <t>07.10.1980</t>
  </si>
  <si>
    <t>26.12.2003</t>
  </si>
  <si>
    <t>Saris Laarni</t>
  </si>
  <si>
    <t>Gane Timur</t>
  </si>
  <si>
    <t>15.06.1983</t>
  </si>
  <si>
    <t>Hersa Yulesto Teby</t>
  </si>
  <si>
    <t>13.10.2003</t>
  </si>
  <si>
    <t>Nava Nathania Rohani Teby</t>
  </si>
  <si>
    <t>14.05.2018</t>
  </si>
  <si>
    <t>Novlan Viktor Boroni, A.Md</t>
  </si>
  <si>
    <t>13.11.1988</t>
  </si>
  <si>
    <t>04.11.2016</t>
  </si>
  <si>
    <t>Reni Resti Mandarasi</t>
  </si>
  <si>
    <t>10.02.1993</t>
  </si>
  <si>
    <t>Jenifer Caroline Boroni</t>
  </si>
  <si>
    <t>06.06.2015</t>
  </si>
  <si>
    <t>Alice Glori Boroni</t>
  </si>
  <si>
    <t>06.12.2018</t>
  </si>
  <si>
    <t>Clarisya Queen Boroni</t>
  </si>
  <si>
    <t>06.06.2020</t>
  </si>
  <si>
    <t>Anis Mandarasi</t>
  </si>
  <si>
    <t>11.01.2002</t>
  </si>
  <si>
    <t>Dkn. Amanda Ray Ray</t>
  </si>
  <si>
    <t>Since M.Komea</t>
  </si>
  <si>
    <t>09.03.1967</t>
  </si>
  <si>
    <t>Darmanto Boroni</t>
  </si>
  <si>
    <t>20.03.1992</t>
  </si>
  <si>
    <t>Bernabas Serang, S.Pd</t>
  </si>
  <si>
    <t>12.04.1967</t>
  </si>
  <si>
    <t>09.08.1985</t>
  </si>
  <si>
    <t>Evenia Ofa</t>
  </si>
  <si>
    <t>Duono Ibu</t>
  </si>
  <si>
    <t>29.02.1960</t>
  </si>
  <si>
    <t>Rinto Serang</t>
  </si>
  <si>
    <t>16.12.1993</t>
  </si>
  <si>
    <t>Ressa Serang</t>
  </si>
  <si>
    <t>Doitia</t>
  </si>
  <si>
    <t>30.07.2004</t>
  </si>
  <si>
    <t>Yunus Sasingan</t>
  </si>
  <si>
    <t>28.01.1972</t>
  </si>
  <si>
    <t>31.01.1999</t>
  </si>
  <si>
    <t>Oktovina Wote</t>
  </si>
  <si>
    <t>01.10.1981</t>
  </si>
  <si>
    <t>Andini Anjeli Sasingan</t>
  </si>
  <si>
    <t>16.10.1999</t>
  </si>
  <si>
    <t>Gledis Sasingan</t>
  </si>
  <si>
    <t>07.05.2004</t>
  </si>
  <si>
    <t>Fredik Hopaya</t>
  </si>
  <si>
    <t>15.03.1987</t>
  </si>
  <si>
    <t>02.05.2014</t>
  </si>
  <si>
    <t>Jeshya A. Boediman,S.S</t>
  </si>
  <si>
    <t>Bekasi</t>
  </si>
  <si>
    <t>19.09.1992</t>
  </si>
  <si>
    <t>Felicia Nathanuela Hopaya</t>
  </si>
  <si>
    <t>24.02.2016</t>
  </si>
  <si>
    <t>Feivel Kenneth  Hopaya</t>
  </si>
  <si>
    <t>18.08.2018</t>
  </si>
  <si>
    <t>Faithlyn Aurelia Manipa</t>
  </si>
  <si>
    <t>20.10.2020</t>
  </si>
  <si>
    <t>Efrat Oktavianus Rau</t>
  </si>
  <si>
    <t>07.10.1976</t>
  </si>
  <si>
    <t>23.01.1999</t>
  </si>
  <si>
    <t>Yessi Deysi Tumewu</t>
  </si>
  <si>
    <t>Sendangan</t>
  </si>
  <si>
    <t>03.07.1980</t>
  </si>
  <si>
    <t>Raynaldi Taviansi Rau</t>
  </si>
  <si>
    <t>23.04.1999</t>
  </si>
  <si>
    <t>Geraldi Roger Rau</t>
  </si>
  <si>
    <t>07.06.2003</t>
  </si>
  <si>
    <t>Frangky Senen</t>
  </si>
  <si>
    <t>Ngaon</t>
  </si>
  <si>
    <t>19.09.2018</t>
  </si>
  <si>
    <t>Yani Gritje Tuisan</t>
  </si>
  <si>
    <t>23.01.1981</t>
  </si>
  <si>
    <t>Cindy Andiny Kitong</t>
  </si>
  <si>
    <t>16.10.2002</t>
  </si>
  <si>
    <t>Ribka Immanuela Kitong</t>
  </si>
  <si>
    <t>06.06.2007</t>
  </si>
  <si>
    <t>Valentino Ario Kitong</t>
  </si>
  <si>
    <t>14.02.2009</t>
  </si>
  <si>
    <t>Shaquella Evangeline Senen</t>
  </si>
  <si>
    <t>10.04.2020</t>
  </si>
  <si>
    <t>Nofrianti SintiyaTuisan</t>
  </si>
  <si>
    <t>09.11.2002</t>
  </si>
  <si>
    <t>Yoniksen Sambali</t>
  </si>
  <si>
    <t>11.06.1974</t>
  </si>
  <si>
    <t>26.12.2002</t>
  </si>
  <si>
    <t>Noflien Kamalaheng</t>
  </si>
  <si>
    <t>15.11.1979</t>
  </si>
  <si>
    <t>Thio Norwis Sambali</t>
  </si>
  <si>
    <t>20.02.1997</t>
  </si>
  <si>
    <t>Thimotius Sambali</t>
  </si>
  <si>
    <t>03.09.2005</t>
  </si>
  <si>
    <t>Robert Maras</t>
  </si>
  <si>
    <t>21.07.1983</t>
  </si>
  <si>
    <t>26.12.2016</t>
  </si>
  <si>
    <t>Ichelsyana Bawengket</t>
  </si>
  <si>
    <t>Kailupa</t>
  </si>
  <si>
    <t>15.01.1982</t>
  </si>
  <si>
    <t>Jeni Maras</t>
  </si>
  <si>
    <t>23.06.2001</t>
  </si>
  <si>
    <t>Maria Friscela Maras</t>
  </si>
  <si>
    <t>01.01.2016</t>
  </si>
  <si>
    <t>Sembli Seba</t>
  </si>
  <si>
    <t>06.09.1969</t>
  </si>
  <si>
    <t>Maria Sasingan</t>
  </si>
  <si>
    <t>08.12.1974</t>
  </si>
  <si>
    <t>Jani Seba</t>
  </si>
  <si>
    <t>18.01.2006</t>
  </si>
  <si>
    <t>Marina Seba</t>
  </si>
  <si>
    <t>14.05.2010</t>
  </si>
  <si>
    <t>Yotam A. Pelafu</t>
  </si>
  <si>
    <t>BTN</t>
  </si>
  <si>
    <t>15.04.1977</t>
  </si>
  <si>
    <t>19.12.2011</t>
  </si>
  <si>
    <t>Elisabeth Ch. Seba, A.Md. Kep</t>
  </si>
  <si>
    <t>08.08.1977</t>
  </si>
  <si>
    <t>Alvaro Gavriel Pelafu</t>
  </si>
  <si>
    <t>14.02.2013</t>
  </si>
  <si>
    <t>Alejandro Jeriko Pelafu</t>
  </si>
  <si>
    <t>22.12.2015</t>
  </si>
  <si>
    <t>Alesya Ch. Pelafu</t>
  </si>
  <si>
    <t>17.08.2019</t>
  </si>
  <si>
    <t>Christina Manihing</t>
  </si>
  <si>
    <t>04.08.1949</t>
  </si>
  <si>
    <t>Sangky Seba Manihing</t>
  </si>
  <si>
    <t>05.08.1999</t>
  </si>
  <si>
    <t>Harold B. Waas</t>
  </si>
  <si>
    <t>23.07.1973</t>
  </si>
  <si>
    <t>10.06.2003</t>
  </si>
  <si>
    <t>Marleny Barany, S.Pd</t>
  </si>
  <si>
    <t>30.04.1975</t>
  </si>
  <si>
    <t>Timothy O. Waas</t>
  </si>
  <si>
    <t>25.03.2004</t>
  </si>
  <si>
    <t>Yosias Sabea</t>
  </si>
  <si>
    <t>12.02.1979</t>
  </si>
  <si>
    <t>16.10.2008</t>
  </si>
  <si>
    <t>Leyonila Aruibulur</t>
  </si>
  <si>
    <t>13.08.1983</t>
  </si>
  <si>
    <t>Stany O. Z. Sabea</t>
  </si>
  <si>
    <t>12.09.2011</t>
  </si>
  <si>
    <t>Giandra Jericho Sabea</t>
  </si>
  <si>
    <t>08.03.2017</t>
  </si>
  <si>
    <t>Stevanny Mikhayla Sabea</t>
  </si>
  <si>
    <t>21.04.2021</t>
  </si>
  <si>
    <t>Marnis Mussy</t>
  </si>
  <si>
    <t>26.03.1987</t>
  </si>
  <si>
    <t>Adriano M. Musi</t>
  </si>
  <si>
    <t>15.08.2007</t>
  </si>
  <si>
    <t>Herman Sasingan</t>
  </si>
  <si>
    <t>03.05.1978</t>
  </si>
  <si>
    <t>…05.2020</t>
  </si>
  <si>
    <t>Yurita Falangi</t>
  </si>
  <si>
    <t>Parseba</t>
  </si>
  <si>
    <t>30.04.1994</t>
  </si>
  <si>
    <t>Feronika M. Sasingan</t>
  </si>
  <si>
    <t>Akelamo</t>
  </si>
  <si>
    <t>29.10.2012</t>
  </si>
  <si>
    <t>Hendrik Sasingan</t>
  </si>
  <si>
    <t>08.12.1979</t>
  </si>
  <si>
    <t>Martina Kalaki</t>
  </si>
  <si>
    <t>Merauke</t>
  </si>
  <si>
    <t>28.12.1978</t>
  </si>
  <si>
    <t>Hendrik Hengkenang</t>
  </si>
  <si>
    <t>05.06.1984</t>
  </si>
  <si>
    <t>29.10.2014</t>
  </si>
  <si>
    <t>Sri Selvrina Manuho</t>
  </si>
  <si>
    <t>Supu</t>
  </si>
  <si>
    <t>08.09.1983</t>
  </si>
  <si>
    <t>Ni Made Dharmayanti</t>
  </si>
  <si>
    <t>Nabire</t>
  </si>
  <si>
    <t>22.02.2011</t>
  </si>
  <si>
    <t>Ellan Gabriel Hengkenang</t>
  </si>
  <si>
    <t>05.01.2015</t>
  </si>
  <si>
    <t>Delandrik C. Hengkenang</t>
  </si>
  <si>
    <t>07.10.2017</t>
  </si>
  <si>
    <t>Aryanto Serang, A.Md</t>
  </si>
  <si>
    <t>25.04.1986</t>
  </si>
  <si>
    <t>18.01.2013</t>
  </si>
  <si>
    <t>Yulpince Popola</t>
  </si>
  <si>
    <t>Leleseng</t>
  </si>
  <si>
    <t>17.07.1987</t>
  </si>
  <si>
    <t>Cristyana A. I. Serang</t>
  </si>
  <si>
    <t>26.07.2013</t>
  </si>
  <si>
    <t>Masyiakh Eunggelion Serang</t>
  </si>
  <si>
    <t>04.06.2018</t>
  </si>
  <si>
    <t>Buruh Bengkel</t>
  </si>
  <si>
    <t>: WIL.3.9 / V / 03</t>
  </si>
  <si>
    <t>: WIL.3.9 / V / 2</t>
  </si>
  <si>
    <t>: WIL.3.9/ III / 1</t>
  </si>
  <si>
    <t>DATA STATISTIK JEMAAT "SION" WKO</t>
  </si>
  <si>
    <t>TAHUN 2022</t>
  </si>
  <si>
    <t>LP</t>
  </si>
  <si>
    <t>JIWA</t>
  </si>
  <si>
    <t>DEWASA</t>
  </si>
  <si>
    <t>ANAK-ANAK</t>
  </si>
  <si>
    <t>BAPTIS</t>
  </si>
  <si>
    <t>ANAK SM</t>
  </si>
  <si>
    <t>REMAJA</t>
  </si>
  <si>
    <t>PEMUDA</t>
  </si>
  <si>
    <t>JND</t>
  </si>
  <si>
    <t>DD</t>
  </si>
  <si>
    <t>YTM</t>
  </si>
  <si>
    <t>PTU</t>
  </si>
  <si>
    <t>BLM</t>
  </si>
  <si>
    <t>I</t>
  </si>
  <si>
    <t>II</t>
  </si>
  <si>
    <t>III</t>
  </si>
  <si>
    <t>IV</t>
  </si>
  <si>
    <t>V</t>
  </si>
  <si>
    <t>Ttl</t>
  </si>
  <si>
    <t>P E N D I D I K A N</t>
  </si>
  <si>
    <t>LUAR DAERAH</t>
  </si>
  <si>
    <t>LAIN-LAIN</t>
  </si>
  <si>
    <t>P E K E R J A A N</t>
  </si>
  <si>
    <t>SIMPATISAN</t>
  </si>
  <si>
    <t>BURUH</t>
  </si>
  <si>
    <t>TUKANG</t>
  </si>
  <si>
    <t>TANI</t>
  </si>
  <si>
    <t>WIRASWASTA</t>
  </si>
  <si>
    <t>SWASTA</t>
  </si>
  <si>
    <t>PENS. POG</t>
  </si>
  <si>
    <t>PENS. PNS</t>
  </si>
  <si>
    <t>BELUM KERJA</t>
  </si>
  <si>
    <t>Mengetahui,</t>
  </si>
  <si>
    <t>Badan Pekerja Harian Jemaat</t>
  </si>
  <si>
    <t>Dibuat Oleh,</t>
  </si>
  <si>
    <t>Pdt. Lanny T. Lumansik, S.Th</t>
  </si>
  <si>
    <t>Pnt. Frelly Tomasoa, S.Pi</t>
  </si>
  <si>
    <t>Pnt. Weldi Salindeho, SST., MSA</t>
  </si>
  <si>
    <t>Ketua</t>
  </si>
  <si>
    <t>Sekretaris</t>
  </si>
  <si>
    <t>Wakil Sekretaris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</si>
</sst>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421]dd\ mmmm\ yyyy;@"/>
    <numFmt numFmtId="165" formatCode="General\ &quot;Tahun&quot;"/>
    <numFmt numFmtId="166" formatCode="General&quot; Org&quot;"/>
    <numFmt numFmtId="167" formatCode="_(* #,##0.00_);_(* \(#,##0.00\);_(* &quot;-&quot;??_);_(@_)"/>
    <numFmt numFmtId="168" formatCode="0&quot; Orang&quot;"/>
    <numFmt numFmtId="169" formatCode="\:\ General&quot; Orang&quot;"/>
    <numFmt numFmtId="170" formatCode="\:\ General\ &quot; Orang&quot;"/>
    <numFmt numFmtId="171" formatCode="General&quot;Jumlah&quot;\ "/>
    <numFmt numFmtId="172" formatCode="General\ &quot;:&quot;"/>
    <numFmt numFmtId="173" formatCode="\:\ General\ &quot; Org&quot;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BellCent SubCap BT"/>
      <family val="2"/>
    </font>
    <font>
      <sz val="10"/>
      <name val="BellCent SubCap BT"/>
      <family val="2"/>
    </font>
    <font>
      <b/>
      <sz val="7"/>
      <name val="BellCent SubCap BT"/>
      <family val="2"/>
    </font>
    <font>
      <b/>
      <sz val="10"/>
      <name val="BellCent SubCap BT"/>
    </font>
    <font>
      <i/>
      <sz val="10"/>
      <name val="BellCent SubCap BT"/>
      <family val="2"/>
    </font>
    <font>
      <b/>
      <i/>
      <sz val="10"/>
      <name val="BellCent SubCap BT"/>
      <family val="2"/>
    </font>
    <font>
      <sz val="10"/>
      <color theme="1"/>
      <name val="BellCent SubCap BT"/>
      <family val="2"/>
    </font>
    <font>
      <sz val="9"/>
      <color theme="1"/>
      <name val="BellCent SubCap BT"/>
      <family val="2"/>
    </font>
    <font>
      <b/>
      <sz val="10"/>
      <color rgb="FFFF0000"/>
      <name val="BellCent SubCap BT"/>
      <family val="2"/>
    </font>
    <font>
      <sz val="10"/>
      <color rgb="FFFF0000"/>
      <name val="BellCent SubCap BT"/>
      <family val="2"/>
    </font>
    <font>
      <sz val="10"/>
      <color theme="0"/>
      <name val="BellCent SubCap BT"/>
      <family val="2"/>
    </font>
    <font>
      <sz val="11"/>
      <name val="Calibri"/>
      <family val="2"/>
      <scheme val="minor"/>
    </font>
    <font>
      <sz val="9"/>
      <name val="BellCent SubCap BT"/>
      <family val="2"/>
    </font>
    <font>
      <u/>
      <sz val="10"/>
      <color theme="0"/>
      <name val="BellCent SubCap BT"/>
      <family val="2"/>
    </font>
    <font>
      <b/>
      <sz val="9"/>
      <name val="BellCent SubCap BT"/>
      <family val="2"/>
    </font>
    <font>
      <b/>
      <sz val="10"/>
      <color theme="1"/>
      <name val="BellCent SubCap BT"/>
    </font>
    <font>
      <b/>
      <sz val="9"/>
      <name val="BellCent SubCap BT"/>
    </font>
    <font>
      <u/>
      <sz val="10"/>
      <color theme="1"/>
      <name val="BellCent SubCap BT"/>
      <family val="2"/>
    </font>
    <font>
      <sz val="8"/>
      <color theme="1"/>
      <name val="BellCent SubCap BT"/>
      <family val="2"/>
    </font>
    <font>
      <b/>
      <sz val="10"/>
      <color theme="0"/>
      <name val="BellCent SubCap B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BellCent SubCap BT"/>
      <family val="2"/>
    </font>
    <font>
      <b/>
      <sz val="8"/>
      <name val="BellCent SubCap BT"/>
      <family val="2"/>
    </font>
    <font>
      <b/>
      <i/>
      <sz val="10"/>
      <color theme="1"/>
      <name val="BellCent SubCap BT"/>
      <family val="2"/>
    </font>
    <font>
      <i/>
      <sz val="10"/>
      <color theme="1"/>
      <name val="BellCent SubCap BT"/>
      <family val="2"/>
    </font>
    <font>
      <b/>
      <sz val="9"/>
      <color theme="1"/>
      <name val="BellCent SubCap BT"/>
      <family val="2"/>
    </font>
    <font>
      <b/>
      <sz val="9"/>
      <color theme="1"/>
      <name val="BellCent SubCap BT"/>
    </font>
    <font>
      <b/>
      <sz val="12"/>
      <color theme="1"/>
      <name val="Bauhaus Md BT"/>
      <family val="5"/>
    </font>
    <font>
      <sz val="12"/>
      <color theme="1"/>
      <name val="BellCent SubCap BT"/>
      <family val="2"/>
    </font>
    <font>
      <b/>
      <u/>
      <sz val="12"/>
      <color theme="1"/>
      <name val="Bauhaus Md BT"/>
      <family val="5"/>
    </font>
    <font>
      <b/>
      <sz val="12"/>
      <color theme="1"/>
      <name val="BellCent SubCap BT"/>
      <family val="2"/>
    </font>
    <font>
      <b/>
      <sz val="12"/>
      <color theme="0"/>
      <name val="BellCent SubCap BT"/>
      <family val="2"/>
    </font>
    <font>
      <sz val="12"/>
      <color theme="0"/>
      <name val="BellCent SubCap BT"/>
      <family val="2"/>
    </font>
    <font>
      <sz val="12"/>
      <color rgb="FFFF0000"/>
      <name val="BellCent SubCap BT"/>
      <family val="2"/>
    </font>
    <font>
      <b/>
      <sz val="12"/>
      <name val="BellCent SubCap BT"/>
      <family val="2"/>
    </font>
    <font>
      <b/>
      <sz val="11"/>
      <name val="BellCent SubCap BT"/>
    </font>
    <font>
      <b/>
      <sz val="12"/>
      <name val="BellCent SubCap BT"/>
    </font>
    <font>
      <sz val="12"/>
      <name val="BellCent SubCap BT"/>
      <family val="2"/>
    </font>
    <font>
      <b/>
      <sz val="12"/>
      <color theme="1"/>
      <name val="BellCent SubCap BT"/>
    </font>
    <font>
      <b/>
      <u/>
      <sz val="11"/>
      <name val="BellCent SubCap BT"/>
      <family val="2"/>
    </font>
    <font>
      <sz val="11"/>
      <name val="BellCent SubCap BT"/>
      <family val="2"/>
    </font>
    <font>
      <b/>
      <u/>
      <sz val="12"/>
      <color theme="1"/>
      <name val="BellCent SubCap BT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FF99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0" fontId="2" fillId="0" borderId="0"/>
  </cellStyleXfs>
  <cellXfs count="408">
    <xf numFmtId="0" fontId="0" fillId="0" borderId="0" xfId="0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10" xfId="2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0" xfId="0" quotePrefix="1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2" quotePrefix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6" xfId="2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2" quotePrefix="1" applyFont="1" applyFill="1" applyBorder="1" applyAlignment="1">
      <alignment horizontal="center" vertical="center"/>
    </xf>
    <xf numFmtId="0" fontId="4" fillId="0" borderId="9" xfId="2" quotePrefix="1" applyFont="1" applyFill="1" applyBorder="1" applyAlignment="1">
      <alignment horizontal="center" vertical="center"/>
    </xf>
    <xf numFmtId="164" fontId="4" fillId="0" borderId="6" xfId="2" applyNumberFormat="1" applyFont="1" applyFill="1" applyBorder="1" applyAlignment="1">
      <alignment horizontal="center" vertical="center"/>
    </xf>
    <xf numFmtId="165" fontId="4" fillId="0" borderId="9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20" xfId="0" applyFont="1" applyFill="1" applyBorder="1" applyAlignment="1">
      <alignment horizontal="center" vertical="center"/>
    </xf>
    <xf numFmtId="166" fontId="4" fillId="0" borderId="2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vertical="center"/>
    </xf>
    <xf numFmtId="168" fontId="14" fillId="0" borderId="0" xfId="1" quotePrefix="1" applyNumberFormat="1" applyFont="1" applyFill="1" applyBorder="1" applyAlignment="1">
      <alignment horizontal="center" vertical="top"/>
    </xf>
    <xf numFmtId="0" fontId="4" fillId="0" borderId="25" xfId="0" applyFont="1" applyFill="1" applyBorder="1" applyAlignment="1">
      <alignment horizontal="right" vertical="center"/>
    </xf>
    <xf numFmtId="0" fontId="13" fillId="0" borderId="26" xfId="2" applyFont="1" applyFill="1" applyBorder="1" applyAlignment="1">
      <alignment horizontal="center" vertical="center"/>
    </xf>
    <xf numFmtId="169" fontId="15" fillId="0" borderId="27" xfId="0" applyNumberFormat="1" applyFont="1" applyFill="1" applyBorder="1" applyAlignment="1">
      <alignment horizontal="left" vertical="center"/>
    </xf>
    <xf numFmtId="166" fontId="9" fillId="0" borderId="2" xfId="0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28" xfId="0" applyNumberFormat="1" applyFont="1" applyFill="1" applyBorder="1" applyAlignment="1">
      <alignment vertical="center"/>
    </xf>
    <xf numFmtId="166" fontId="9" fillId="0" borderId="3" xfId="0" applyNumberFormat="1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171" fontId="4" fillId="0" borderId="0" xfId="0" applyNumberFormat="1" applyFont="1" applyFill="1" applyBorder="1" applyAlignment="1">
      <alignment vertical="center"/>
    </xf>
    <xf numFmtId="171" fontId="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5" fillId="0" borderId="10" xfId="0" applyFont="1" applyFill="1" applyBorder="1" applyAlignment="1">
      <alignment horizontal="right" vertical="center"/>
    </xf>
    <xf numFmtId="0" fontId="13" fillId="0" borderId="29" xfId="2" applyFont="1" applyFill="1" applyBorder="1" applyAlignment="1">
      <alignment horizontal="center" vertical="center"/>
    </xf>
    <xf numFmtId="169" fontId="15" fillId="0" borderId="30" xfId="0" applyNumberFormat="1" applyFont="1" applyFill="1" applyBorder="1" applyAlignment="1">
      <alignment horizontal="left" vertical="center"/>
    </xf>
    <xf numFmtId="166" fontId="9" fillId="0" borderId="9" xfId="0" applyNumberFormat="1" applyFont="1" applyFill="1" applyBorder="1" applyAlignment="1">
      <alignment vertical="center"/>
    </xf>
    <xf numFmtId="0" fontId="9" fillId="0" borderId="30" xfId="0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vertical="center"/>
    </xf>
    <xf numFmtId="170" fontId="10" fillId="0" borderId="30" xfId="0" applyNumberFormat="1" applyFont="1" applyFill="1" applyBorder="1" applyAlignment="1">
      <alignment horizontal="right" vertical="center"/>
    </xf>
    <xf numFmtId="170" fontId="10" fillId="0" borderId="0" xfId="0" applyNumberFormat="1" applyFont="1" applyFill="1" applyBorder="1" applyAlignment="1">
      <alignment horizontal="left" vertical="center"/>
    </xf>
    <xf numFmtId="0" fontId="10" fillId="0" borderId="30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29" xfId="0" applyFont="1" applyFill="1" applyBorder="1" applyAlignment="1">
      <alignment horizontal="center" vertical="center"/>
    </xf>
    <xf numFmtId="171" fontId="13" fillId="0" borderId="0" xfId="0" applyNumberFormat="1" applyFont="1" applyFill="1" applyBorder="1" applyAlignment="1">
      <alignment vertical="center"/>
    </xf>
    <xf numFmtId="171" fontId="13" fillId="0" borderId="0" xfId="0" applyNumberFormat="1" applyFont="1" applyFill="1" applyBorder="1" applyAlignment="1">
      <alignment horizontal="center" vertical="center"/>
    </xf>
    <xf numFmtId="169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0" fontId="4" fillId="0" borderId="29" xfId="2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8" fillId="0" borderId="9" xfId="0" applyNumberFormat="1" applyFont="1" applyFill="1" applyBorder="1" applyAlignment="1">
      <alignment vertical="center"/>
    </xf>
    <xf numFmtId="169" fontId="10" fillId="0" borderId="31" xfId="0" applyNumberFormat="1" applyFont="1" applyFill="1" applyBorder="1" applyAlignment="1">
      <alignment horizontal="center" vertical="center"/>
    </xf>
    <xf numFmtId="169" fontId="15" fillId="0" borderId="0" xfId="0" applyNumberFormat="1" applyFont="1" applyFill="1" applyBorder="1" applyAlignment="1">
      <alignment horizontal="left" vertical="center"/>
    </xf>
    <xf numFmtId="172" fontId="4" fillId="0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169" fontId="19" fillId="0" borderId="0" xfId="0" applyNumberFormat="1" applyFont="1" applyFill="1" applyBorder="1" applyAlignment="1">
      <alignment horizontal="left" vertical="center"/>
    </xf>
    <xf numFmtId="0" fontId="18" fillId="0" borderId="9" xfId="0" applyFont="1" applyFill="1" applyBorder="1" applyAlignment="1">
      <alignment horizontal="center" vertical="center"/>
    </xf>
    <xf numFmtId="166" fontId="20" fillId="0" borderId="0" xfId="0" applyNumberFormat="1" applyFont="1" applyFill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66" fontId="9" fillId="0" borderId="0" xfId="0" applyNumberFormat="1" applyFont="1" applyFill="1" applyAlignment="1">
      <alignment horizontal="center" vertical="center"/>
    </xf>
    <xf numFmtId="0" fontId="9" fillId="0" borderId="3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73" fontId="9" fillId="0" borderId="0" xfId="0" applyNumberFormat="1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8" fillId="0" borderId="9" xfId="0" applyFont="1" applyFill="1" applyBorder="1" applyAlignment="1">
      <alignment vertical="center"/>
    </xf>
    <xf numFmtId="166" fontId="18" fillId="0" borderId="9" xfId="0" applyNumberFormat="1" applyFont="1" applyFill="1" applyBorder="1" applyAlignment="1">
      <alignment vertical="center"/>
    </xf>
    <xf numFmtId="0" fontId="3" fillId="0" borderId="9" xfId="2" applyFont="1" applyFill="1" applyBorder="1" applyAlignment="1">
      <alignment horizontal="center"/>
    </xf>
    <xf numFmtId="0" fontId="29" fillId="0" borderId="15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/>
    </xf>
    <xf numFmtId="0" fontId="30" fillId="0" borderId="9" xfId="0" applyFont="1" applyFill="1" applyBorder="1" applyAlignment="1">
      <alignment horizontal="center"/>
    </xf>
    <xf numFmtId="0" fontId="30" fillId="0" borderId="1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0" fontId="27" fillId="0" borderId="15" xfId="0" applyFont="1" applyFill="1" applyBorder="1" applyAlignment="1">
      <alignment horizontal="center" vertical="center"/>
    </xf>
    <xf numFmtId="0" fontId="9" fillId="0" borderId="0" xfId="0" quotePrefix="1" applyFont="1" applyFill="1" applyAlignment="1">
      <alignment horizontal="center" vertical="center"/>
    </xf>
    <xf numFmtId="0" fontId="9" fillId="0" borderId="9" xfId="0" applyFont="1" applyFill="1" applyBorder="1" applyAlignment="1">
      <alignment vertical="center"/>
    </xf>
    <xf numFmtId="0" fontId="4" fillId="0" borderId="9" xfId="2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9" xfId="0" quotePrefix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9" fillId="0" borderId="20" xfId="0" applyFont="1" applyFill="1" applyBorder="1" applyAlignment="1">
      <alignment horizontal="center" vertical="center"/>
    </xf>
    <xf numFmtId="166" fontId="10" fillId="0" borderId="21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13" fillId="0" borderId="0" xfId="2" quotePrefix="1" applyFont="1" applyFill="1" applyBorder="1" applyAlignment="1">
      <alignment horizontal="center" vertical="center"/>
    </xf>
    <xf numFmtId="164" fontId="9" fillId="0" borderId="0" xfId="2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right" vertical="center"/>
    </xf>
    <xf numFmtId="169" fontId="10" fillId="0" borderId="27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right" vertical="center"/>
    </xf>
    <xf numFmtId="169" fontId="10" fillId="0" borderId="30" xfId="0" applyNumberFormat="1" applyFont="1" applyFill="1" applyBorder="1" applyAlignment="1">
      <alignment horizontal="center" vertical="center"/>
    </xf>
    <xf numFmtId="166" fontId="9" fillId="0" borderId="0" xfId="0" applyNumberFormat="1" applyFont="1" applyFill="1" applyAlignment="1">
      <alignment vertical="center"/>
    </xf>
    <xf numFmtId="168" fontId="0" fillId="0" borderId="0" xfId="1" quotePrefix="1" applyNumberFormat="1" applyFont="1" applyFill="1" applyBorder="1" applyAlignment="1">
      <alignment horizontal="center" vertical="top"/>
    </xf>
    <xf numFmtId="0" fontId="20" fillId="0" borderId="0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right" vertical="center"/>
    </xf>
    <xf numFmtId="0" fontId="9" fillId="0" borderId="29" xfId="0" applyFont="1" applyFill="1" applyBorder="1" applyAlignment="1">
      <alignment horizontal="center" vertical="center"/>
    </xf>
    <xf numFmtId="169" fontId="9" fillId="0" borderId="0" xfId="0" applyNumberFormat="1" applyFont="1" applyFill="1" applyBorder="1" applyAlignment="1">
      <alignment horizontal="center" vertical="center"/>
    </xf>
    <xf numFmtId="169" fontId="10" fillId="0" borderId="0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vertical="center"/>
    </xf>
    <xf numFmtId="0" fontId="3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0" fillId="0" borderId="15" xfId="0" applyFont="1" applyFill="1" applyBorder="1" applyAlignment="1">
      <alignment horizontal="center" vertical="center"/>
    </xf>
    <xf numFmtId="0" fontId="9" fillId="0" borderId="0" xfId="0" quotePrefix="1" applyFont="1" applyFill="1" applyAlignment="1">
      <alignment vertical="center"/>
    </xf>
    <xf numFmtId="0" fontId="27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left" vertical="center"/>
    </xf>
    <xf numFmtId="0" fontId="4" fillId="0" borderId="13" xfId="2" applyFont="1" applyFill="1" applyBorder="1" applyAlignment="1">
      <alignment horizontal="left" vertical="center"/>
    </xf>
    <xf numFmtId="0" fontId="4" fillId="0" borderId="13" xfId="2" quotePrefix="1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164" fontId="9" fillId="0" borderId="13" xfId="2" applyNumberFormat="1" applyFont="1" applyFill="1" applyBorder="1" applyAlignment="1">
      <alignment horizontal="center" vertical="center"/>
    </xf>
    <xf numFmtId="0" fontId="10" fillId="0" borderId="13" xfId="0" quotePrefix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166" fontId="21" fillId="0" borderId="21" xfId="0" applyNumberFormat="1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169" fontId="10" fillId="0" borderId="27" xfId="0" applyNumberFormat="1" applyFont="1" applyFill="1" applyBorder="1" applyAlignment="1">
      <alignment horizontal="left" vertical="center"/>
    </xf>
    <xf numFmtId="169" fontId="10" fillId="0" borderId="30" xfId="0" applyNumberFormat="1" applyFont="1" applyFill="1" applyBorder="1" applyAlignment="1">
      <alignment horizontal="left" vertical="center"/>
    </xf>
    <xf numFmtId="166" fontId="21" fillId="0" borderId="9" xfId="0" applyNumberFormat="1" applyFont="1" applyFill="1" applyBorder="1" applyAlignment="1">
      <alignment vertical="center"/>
    </xf>
    <xf numFmtId="169" fontId="10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0" fontId="21" fillId="0" borderId="6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7" fillId="0" borderId="9" xfId="2" applyNumberFormat="1" applyFont="1" applyFill="1" applyBorder="1" applyAlignment="1">
      <alignment horizontal="center" vertical="center"/>
    </xf>
    <xf numFmtId="0" fontId="4" fillId="0" borderId="9" xfId="2" applyNumberFormat="1" applyFont="1" applyFill="1" applyBorder="1" applyAlignment="1">
      <alignment horizontal="center" vertical="center"/>
    </xf>
    <xf numFmtId="0" fontId="4" fillId="0" borderId="0" xfId="2" quotePrefix="1" applyFont="1" applyFill="1" applyBorder="1" applyAlignment="1">
      <alignment vertical="center"/>
    </xf>
    <xf numFmtId="0" fontId="4" fillId="0" borderId="9" xfId="2" applyFont="1" applyFill="1" applyBorder="1" applyAlignment="1">
      <alignment horizontal="left" vertical="center"/>
    </xf>
    <xf numFmtId="0" fontId="4" fillId="0" borderId="9" xfId="2" quotePrefix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/>
    </xf>
    <xf numFmtId="166" fontId="21" fillId="0" borderId="2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166" fontId="10" fillId="0" borderId="9" xfId="0" applyNumberFormat="1" applyFont="1" applyFill="1" applyBorder="1" applyAlignment="1">
      <alignment vertical="center"/>
    </xf>
    <xf numFmtId="169" fontId="18" fillId="0" borderId="0" xfId="0" applyNumberFormat="1" applyFont="1" applyFill="1" applyBorder="1" applyAlignment="1">
      <alignment horizontal="center" vertical="center"/>
    </xf>
    <xf numFmtId="166" fontId="10" fillId="0" borderId="20" xfId="0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vertical="center"/>
    </xf>
    <xf numFmtId="164" fontId="4" fillId="0" borderId="9" xfId="2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/>
    </xf>
    <xf numFmtId="0" fontId="4" fillId="0" borderId="6" xfId="2" applyFont="1" applyFill="1" applyBorder="1" applyAlignment="1">
      <alignment horizontal="center" vertical="center"/>
    </xf>
    <xf numFmtId="164" fontId="9" fillId="0" borderId="6" xfId="2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4" fillId="0" borderId="6" xfId="2" applyFont="1" applyFill="1" applyBorder="1" applyAlignment="1">
      <alignment vertical="center"/>
    </xf>
    <xf numFmtId="0" fontId="4" fillId="0" borderId="6" xfId="0" quotePrefix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164" fontId="9" fillId="0" borderId="9" xfId="2" applyNumberFormat="1" applyFont="1" applyFill="1" applyBorder="1" applyAlignment="1">
      <alignment horizontal="center" vertical="center"/>
    </xf>
    <xf numFmtId="0" fontId="4" fillId="0" borderId="9" xfId="2" quotePrefix="1" applyFont="1" applyFill="1" applyBorder="1" applyAlignment="1">
      <alignment horizontal="center"/>
    </xf>
    <xf numFmtId="0" fontId="9" fillId="0" borderId="9" xfId="0" quotePrefix="1" applyFont="1" applyFill="1" applyBorder="1" applyAlignment="1">
      <alignment horizont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4" xfId="2" applyFont="1" applyFill="1" applyBorder="1" applyAlignment="1">
      <alignment vertical="center"/>
    </xf>
    <xf numFmtId="0" fontId="9" fillId="0" borderId="18" xfId="0" quotePrefix="1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vertical="center"/>
    </xf>
    <xf numFmtId="0" fontId="9" fillId="0" borderId="11" xfId="0" quotePrefix="1" applyFont="1" applyFill="1" applyBorder="1" applyAlignment="1">
      <alignment horizontal="center" vertical="center"/>
    </xf>
    <xf numFmtId="0" fontId="9" fillId="0" borderId="9" xfId="0" quotePrefix="1" applyFont="1" applyFill="1" applyBorder="1" applyAlignment="1">
      <alignment vertical="center"/>
    </xf>
    <xf numFmtId="0" fontId="4" fillId="0" borderId="13" xfId="2" quotePrefix="1" applyFont="1" applyFill="1" applyBorder="1" applyAlignment="1">
      <alignment horizontal="center"/>
    </xf>
    <xf numFmtId="0" fontId="9" fillId="0" borderId="13" xfId="0" quotePrefix="1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left" vertical="center"/>
    </xf>
    <xf numFmtId="0" fontId="4" fillId="0" borderId="18" xfId="2" quotePrefix="1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vertical="center"/>
    </xf>
    <xf numFmtId="171" fontId="9" fillId="0" borderId="9" xfId="0" applyNumberFormat="1" applyFont="1" applyFill="1" applyBorder="1" applyAlignment="1">
      <alignment vertical="center"/>
    </xf>
    <xf numFmtId="171" fontId="9" fillId="0" borderId="9" xfId="0" applyNumberFormat="1" applyFont="1" applyFill="1" applyBorder="1" applyAlignment="1">
      <alignment horizontal="center" vertical="center"/>
    </xf>
    <xf numFmtId="171" fontId="29" fillId="0" borderId="9" xfId="0" applyNumberFormat="1" applyFont="1" applyFill="1" applyBorder="1" applyAlignment="1">
      <alignment vertical="center"/>
    </xf>
    <xf numFmtId="0" fontId="4" fillId="0" borderId="13" xfId="2" quotePrefix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71" fontId="29" fillId="0" borderId="9" xfId="0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/>
    </xf>
    <xf numFmtId="0" fontId="4" fillId="0" borderId="10" xfId="2" quotePrefix="1" applyFont="1" applyFill="1" applyBorder="1" applyAlignment="1">
      <alignment horizontal="center" vertical="center"/>
    </xf>
    <xf numFmtId="165" fontId="4" fillId="0" borderId="13" xfId="0" applyNumberFormat="1" applyFont="1" applyFill="1" applyBorder="1" applyAlignment="1">
      <alignment horizontal="center" vertical="center" wrapText="1"/>
    </xf>
    <xf numFmtId="0" fontId="9" fillId="0" borderId="9" xfId="0" quotePrefix="1" applyFont="1" applyFill="1" applyBorder="1" applyAlignment="1">
      <alignment horizontal="center" vertical="center" wrapText="1"/>
    </xf>
    <xf numFmtId="0" fontId="4" fillId="0" borderId="11" xfId="2" quotePrefix="1" applyFont="1" applyFill="1" applyBorder="1" applyAlignment="1">
      <alignment horizontal="center" vertical="center"/>
    </xf>
    <xf numFmtId="0" fontId="4" fillId="0" borderId="35" xfId="2" quotePrefix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center" vertical="center"/>
    </xf>
    <xf numFmtId="164" fontId="9" fillId="0" borderId="9" xfId="2" applyNumberFormat="1" applyFont="1" applyFill="1" applyBorder="1" applyAlignment="1">
      <alignment horizontal="left" vertical="center"/>
    </xf>
    <xf numFmtId="0" fontId="4" fillId="0" borderId="7" xfId="2" applyFont="1" applyFill="1" applyBorder="1" applyAlignment="1">
      <alignment horizontal="left" vertical="center"/>
    </xf>
    <xf numFmtId="0" fontId="4" fillId="0" borderId="13" xfId="2" applyFont="1" applyFill="1" applyBorder="1" applyAlignment="1">
      <alignment horizont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10" borderId="9" xfId="0" applyFont="1" applyFill="1" applyBorder="1" applyAlignment="1">
      <alignment horizontal="center" vertical="center"/>
    </xf>
    <xf numFmtId="0" fontId="36" fillId="11" borderId="9" xfId="0" applyFont="1" applyFill="1" applyBorder="1" applyAlignment="1">
      <alignment horizontal="center" vertical="center"/>
    </xf>
    <xf numFmtId="0" fontId="36" fillId="12" borderId="9" xfId="0" applyFont="1" applyFill="1" applyBorder="1" applyAlignment="1">
      <alignment horizontal="center" vertical="center"/>
    </xf>
    <xf numFmtId="0" fontId="36" fillId="8" borderId="9" xfId="0" applyFont="1" applyFill="1" applyBorder="1" applyAlignment="1">
      <alignment horizontal="center" vertical="center"/>
    </xf>
    <xf numFmtId="0" fontId="36" fillId="13" borderId="9" xfId="0" applyFont="1" applyFill="1" applyBorder="1" applyAlignment="1">
      <alignment horizontal="center" vertical="center"/>
    </xf>
    <xf numFmtId="0" fontId="36" fillId="14" borderId="9" xfId="0" applyFont="1" applyFill="1" applyBorder="1" applyAlignment="1">
      <alignment horizontal="center" vertical="center"/>
    </xf>
    <xf numFmtId="0" fontId="36" fillId="15" borderId="9" xfId="0" applyFont="1" applyFill="1" applyBorder="1" applyAlignment="1">
      <alignment horizontal="center" vertical="center"/>
    </xf>
    <xf numFmtId="0" fontId="36" fillId="16" borderId="9" xfId="0" applyFont="1" applyFill="1" applyBorder="1" applyAlignment="1">
      <alignment horizontal="center" vertical="center"/>
    </xf>
    <xf numFmtId="0" fontId="36" fillId="7" borderId="9" xfId="0" applyFont="1" applyFill="1" applyBorder="1" applyAlignment="1">
      <alignment horizontal="center" vertical="center"/>
    </xf>
    <xf numFmtId="0" fontId="36" fillId="4" borderId="9" xfId="0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0" fontId="34" fillId="0" borderId="9" xfId="0" quotePrefix="1" applyFont="1" applyBorder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6" fillId="0" borderId="9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0" fontId="40" fillId="0" borderId="9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43" fillId="0" borderId="9" xfId="0" quotePrefix="1" applyFont="1" applyBorder="1" applyAlignment="1">
      <alignment horizontal="center" vertical="center"/>
    </xf>
    <xf numFmtId="0" fontId="43" fillId="9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0" fillId="23" borderId="9" xfId="0" applyFont="1" applyFill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66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right" vertical="center"/>
    </xf>
    <xf numFmtId="0" fontId="10" fillId="0" borderId="10" xfId="0" applyFont="1" applyFill="1" applyBorder="1" applyAlignment="1">
      <alignment horizontal="right" vertical="center"/>
    </xf>
    <xf numFmtId="0" fontId="18" fillId="0" borderId="9" xfId="0" applyFont="1" applyFill="1" applyBorder="1" applyAlignment="1">
      <alignment horizontal="center" vertical="center"/>
    </xf>
    <xf numFmtId="173" fontId="18" fillId="0" borderId="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right" vertical="center"/>
    </xf>
    <xf numFmtId="0" fontId="9" fillId="0" borderId="10" xfId="0" applyFont="1" applyFill="1" applyBorder="1" applyAlignment="1">
      <alignment horizontal="right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169" fontId="17" fillId="0" borderId="16" xfId="0" applyNumberFormat="1" applyFont="1" applyFill="1" applyBorder="1" applyAlignment="1">
      <alignment horizontal="left" vertical="center"/>
    </xf>
    <xf numFmtId="169" fontId="17" fillId="0" borderId="9" xfId="0" applyNumberFormat="1" applyFont="1" applyFill="1" applyBorder="1" applyAlignment="1">
      <alignment horizontal="left" vertical="center"/>
    </xf>
    <xf numFmtId="169" fontId="15" fillId="0" borderId="16" xfId="0" applyNumberFormat="1" applyFont="1" applyFill="1" applyBorder="1" applyAlignment="1">
      <alignment horizontal="left" vertical="center"/>
    </xf>
    <xf numFmtId="169" fontId="15" fillId="0" borderId="9" xfId="0" applyNumberFormat="1" applyFont="1" applyFill="1" applyBorder="1" applyAlignment="1">
      <alignment horizontal="left" vertical="center"/>
    </xf>
    <xf numFmtId="166" fontId="4" fillId="0" borderId="21" xfId="0" applyNumberFormat="1" applyFont="1" applyFill="1" applyBorder="1" applyAlignment="1">
      <alignment horizontal="center" vertical="center"/>
    </xf>
    <xf numFmtId="166" fontId="4" fillId="0" borderId="2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0" fontId="10" fillId="0" borderId="2" xfId="0" applyNumberFormat="1" applyFont="1" applyFill="1" applyBorder="1" applyAlignment="1">
      <alignment horizontal="right" vertical="center"/>
    </xf>
    <xf numFmtId="170" fontId="10" fillId="0" borderId="25" xfId="0" applyNumberFormat="1" applyFont="1" applyFill="1" applyBorder="1" applyAlignment="1">
      <alignment horizontal="righ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 wrapText="1"/>
    </xf>
    <xf numFmtId="0" fontId="3" fillId="0" borderId="9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2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3" fillId="0" borderId="13" xfId="2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169" fontId="31" fillId="0" borderId="16" xfId="0" applyNumberFormat="1" applyFont="1" applyFill="1" applyBorder="1" applyAlignment="1">
      <alignment horizontal="center" vertical="center"/>
    </xf>
    <xf numFmtId="169" fontId="31" fillId="0" borderId="9" xfId="0" applyNumberFormat="1" applyFont="1" applyFill="1" applyBorder="1" applyAlignment="1">
      <alignment horizontal="center" vertical="center"/>
    </xf>
    <xf numFmtId="169" fontId="10" fillId="0" borderId="16" xfId="0" applyNumberFormat="1" applyFont="1" applyFill="1" applyBorder="1" applyAlignment="1">
      <alignment horizontal="center" vertical="center"/>
    </xf>
    <xf numFmtId="169" fontId="10" fillId="0" borderId="9" xfId="0" applyNumberFormat="1" applyFont="1" applyFill="1" applyBorder="1" applyAlignment="1">
      <alignment horizontal="center" vertical="center"/>
    </xf>
    <xf numFmtId="169" fontId="10" fillId="0" borderId="16" xfId="0" applyNumberFormat="1" applyFont="1" applyFill="1" applyBorder="1" applyAlignment="1" applyProtection="1">
      <alignment horizontal="center" vertical="center"/>
      <protection locked="0" hidden="1"/>
    </xf>
    <xf numFmtId="169" fontId="10" fillId="0" borderId="9" xfId="0" applyNumberFormat="1" applyFont="1" applyFill="1" applyBorder="1" applyAlignment="1" applyProtection="1">
      <alignment horizontal="center" vertical="center"/>
      <protection locked="0" hidden="1"/>
    </xf>
    <xf numFmtId="166" fontId="9" fillId="0" borderId="21" xfId="0" applyNumberFormat="1" applyFont="1" applyFill="1" applyBorder="1" applyAlignment="1">
      <alignment horizontal="center" vertical="center"/>
    </xf>
    <xf numFmtId="166" fontId="9" fillId="0" borderId="22" xfId="0" applyNumberFormat="1" applyFont="1" applyFill="1" applyBorder="1" applyAlignment="1">
      <alignment horizontal="center" vertical="center"/>
    </xf>
    <xf numFmtId="166" fontId="9" fillId="0" borderId="21" xfId="0" applyNumberFormat="1" applyFont="1" applyFill="1" applyBorder="1" applyAlignment="1">
      <alignment horizontal="center"/>
    </xf>
    <xf numFmtId="166" fontId="9" fillId="0" borderId="22" xfId="0" applyNumberFormat="1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0" fontId="3" fillId="0" borderId="32" xfId="2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8" fillId="0" borderId="25" xfId="2" applyFont="1" applyFill="1" applyBorder="1" applyAlignment="1">
      <alignment horizontal="center" vertical="center" wrapText="1"/>
    </xf>
    <xf numFmtId="0" fontId="28" fillId="0" borderId="33" xfId="2" applyFont="1" applyFill="1" applyBorder="1" applyAlignment="1">
      <alignment horizontal="center" vertical="center" wrapText="1"/>
    </xf>
    <xf numFmtId="169" fontId="10" fillId="0" borderId="0" xfId="0" applyNumberFormat="1" applyFont="1" applyFill="1" applyBorder="1" applyAlignment="1">
      <alignment horizontal="left" vertical="center"/>
    </xf>
    <xf numFmtId="169" fontId="31" fillId="0" borderId="16" xfId="0" applyNumberFormat="1" applyFont="1" applyFill="1" applyBorder="1" applyAlignment="1">
      <alignment horizontal="left" vertical="center"/>
    </xf>
    <xf numFmtId="169" fontId="31" fillId="0" borderId="9" xfId="0" applyNumberFormat="1" applyFont="1" applyFill="1" applyBorder="1" applyAlignment="1">
      <alignment horizontal="left" vertical="center"/>
    </xf>
    <xf numFmtId="169" fontId="10" fillId="0" borderId="16" xfId="0" applyNumberFormat="1" applyFont="1" applyFill="1" applyBorder="1" applyAlignment="1">
      <alignment horizontal="left" vertical="center"/>
    </xf>
    <xf numFmtId="169" fontId="10" fillId="0" borderId="9" xfId="0" applyNumberFormat="1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166" fontId="9" fillId="0" borderId="20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9" xfId="0" applyNumberFormat="1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 wrapText="1"/>
    </xf>
    <xf numFmtId="0" fontId="5" fillId="0" borderId="33" xfId="2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0" fontId="40" fillId="23" borderId="9" xfId="0" applyFont="1" applyFill="1" applyBorder="1" applyAlignment="1">
      <alignment horizontal="center" vertical="center" wrapText="1"/>
    </xf>
    <xf numFmtId="0" fontId="40" fillId="23" borderId="9" xfId="0" applyFont="1" applyFill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8" xfId="0" applyFont="1" applyFill="1" applyBorder="1" applyAlignment="1">
      <alignment horizontal="center" vertical="center"/>
    </xf>
    <xf numFmtId="0" fontId="40" fillId="3" borderId="13" xfId="0" applyFont="1" applyFill="1" applyBorder="1" applyAlignment="1">
      <alignment horizontal="center" vertical="center"/>
    </xf>
    <xf numFmtId="0" fontId="40" fillId="2" borderId="6" xfId="0" applyFont="1" applyFill="1" applyBorder="1" applyAlignment="1">
      <alignment horizontal="center" vertical="center"/>
    </xf>
    <xf numFmtId="0" fontId="40" fillId="2" borderId="8" xfId="0" applyFont="1" applyFill="1" applyBorder="1" applyAlignment="1">
      <alignment horizontal="center" vertical="center"/>
    </xf>
    <xf numFmtId="0" fontId="40" fillId="2" borderId="13" xfId="0" applyFont="1" applyFill="1" applyBorder="1" applyAlignment="1">
      <alignment horizontal="center" vertical="center"/>
    </xf>
    <xf numFmtId="0" fontId="40" fillId="22" borderId="9" xfId="0" applyFont="1" applyFill="1" applyBorder="1" applyAlignment="1">
      <alignment horizontal="center" vertical="center"/>
    </xf>
    <xf numFmtId="0" fontId="40" fillId="21" borderId="9" xfId="0" applyFont="1" applyFill="1" applyBorder="1" applyAlignment="1">
      <alignment horizontal="center" vertical="center"/>
    </xf>
    <xf numFmtId="0" fontId="40" fillId="19" borderId="9" xfId="0" applyFont="1" applyFill="1" applyBorder="1" applyAlignment="1">
      <alignment horizontal="center" vertical="center"/>
    </xf>
    <xf numFmtId="0" fontId="40" fillId="20" borderId="9" xfId="0" applyFont="1" applyFill="1" applyBorder="1" applyAlignment="1">
      <alignment horizontal="center" vertical="center"/>
    </xf>
    <xf numFmtId="0" fontId="40" fillId="6" borderId="6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40" fillId="6" borderId="13" xfId="0" applyFont="1" applyFill="1" applyBorder="1" applyAlignment="1">
      <alignment horizontal="center" vertical="center"/>
    </xf>
    <xf numFmtId="0" fontId="40" fillId="16" borderId="9" xfId="0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 wrapText="1"/>
    </xf>
    <xf numFmtId="0" fontId="40" fillId="5" borderId="9" xfId="0" applyFont="1" applyFill="1" applyBorder="1" applyAlignment="1">
      <alignment horizontal="center" vertical="center"/>
    </xf>
    <xf numFmtId="0" fontId="37" fillId="18" borderId="6" xfId="0" applyFont="1" applyFill="1" applyBorder="1" applyAlignment="1">
      <alignment horizontal="center" vertical="center" textRotation="45" wrapText="1"/>
    </xf>
    <xf numFmtId="0" fontId="37" fillId="18" borderId="13" xfId="0" applyFont="1" applyFill="1" applyBorder="1" applyAlignment="1">
      <alignment horizontal="center" vertical="center" textRotation="45" wrapText="1"/>
    </xf>
    <xf numFmtId="0" fontId="36" fillId="6" borderId="6" xfId="0" applyFont="1" applyFill="1" applyBorder="1" applyAlignment="1">
      <alignment horizontal="center" vertical="center" textRotation="45" wrapText="1"/>
    </xf>
    <xf numFmtId="0" fontId="36" fillId="6" borderId="13" xfId="0" applyFont="1" applyFill="1" applyBorder="1" applyAlignment="1">
      <alignment horizontal="center" vertical="center" textRotation="45" wrapText="1"/>
    </xf>
    <xf numFmtId="0" fontId="36" fillId="6" borderId="6" xfId="0" applyFont="1" applyFill="1" applyBorder="1" applyAlignment="1">
      <alignment horizontal="center" vertical="center" textRotation="255" wrapText="1"/>
    </xf>
    <xf numFmtId="0" fontId="36" fillId="6" borderId="13" xfId="0" applyFont="1" applyFill="1" applyBorder="1" applyAlignment="1">
      <alignment horizontal="center" vertical="center" textRotation="255" wrapText="1"/>
    </xf>
    <xf numFmtId="0" fontId="36" fillId="4" borderId="9" xfId="0" applyFont="1" applyFill="1" applyBorder="1" applyAlignment="1">
      <alignment horizontal="center" vertical="center"/>
    </xf>
    <xf numFmtId="0" fontId="38" fillId="0" borderId="36" xfId="0" applyFont="1" applyBorder="1" applyAlignment="1">
      <alignment horizontal="center" vertical="center"/>
    </xf>
    <xf numFmtId="0" fontId="36" fillId="15" borderId="9" xfId="0" applyFont="1" applyFill="1" applyBorder="1" applyAlignment="1">
      <alignment horizontal="center" vertical="center"/>
    </xf>
    <xf numFmtId="0" fontId="36" fillId="16" borderId="9" xfId="0" applyFont="1" applyFill="1" applyBorder="1" applyAlignment="1">
      <alignment horizontal="center" vertical="center"/>
    </xf>
    <xf numFmtId="0" fontId="36" fillId="7" borderId="9" xfId="0" applyFont="1" applyFill="1" applyBorder="1" applyAlignment="1">
      <alignment horizontal="center" vertical="center"/>
    </xf>
    <xf numFmtId="0" fontId="36" fillId="17" borderId="6" xfId="0" applyFont="1" applyFill="1" applyBorder="1" applyAlignment="1">
      <alignment horizontal="center" vertical="center" textRotation="255" wrapText="1"/>
    </xf>
    <xf numFmtId="0" fontId="36" fillId="17" borderId="13" xfId="0" applyFont="1" applyFill="1" applyBorder="1" applyAlignment="1">
      <alignment horizontal="center" vertical="center" textRotation="255" wrapText="1"/>
    </xf>
    <xf numFmtId="0" fontId="3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3" borderId="9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36" fillId="10" borderId="9" xfId="0" applyFont="1" applyFill="1" applyBorder="1" applyAlignment="1">
      <alignment horizontal="center" vertical="center"/>
    </xf>
    <xf numFmtId="0" fontId="36" fillId="11" borderId="9" xfId="0" applyFont="1" applyFill="1" applyBorder="1" applyAlignment="1">
      <alignment horizontal="center" vertical="center"/>
    </xf>
    <xf numFmtId="0" fontId="36" fillId="12" borderId="9" xfId="0" applyFont="1" applyFill="1" applyBorder="1" applyAlignment="1">
      <alignment horizontal="center" vertical="center"/>
    </xf>
    <xf numFmtId="0" fontId="36" fillId="8" borderId="9" xfId="0" applyFont="1" applyFill="1" applyBorder="1" applyAlignment="1">
      <alignment horizontal="center" vertical="center"/>
    </xf>
    <xf numFmtId="0" fontId="36" fillId="13" borderId="9" xfId="0" applyFont="1" applyFill="1" applyBorder="1" applyAlignment="1">
      <alignment horizontal="center" vertical="center"/>
    </xf>
    <xf numFmtId="0" fontId="36" fillId="14" borderId="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STATISTIK!A1"/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STATISTIK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STATISTIK!A1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STATISTIK!A1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STATISTIK!A1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Menu!A1"/><Relationship Id="rId6" Type="http://schemas.microsoft.com/office/2007/relationships/hdphoto" Target="../media/hdphoto2.wdp"/><Relationship Id="rId5" Type="http://schemas.openxmlformats.org/officeDocument/2006/relationships/image" Target="../media/image3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232737</xdr:colOff>
      <xdr:row>0</xdr:row>
      <xdr:rowOff>24566</xdr:rowOff>
    </xdr:from>
    <xdr:to>
      <xdr:col>30</xdr:col>
      <xdr:colOff>788721</xdr:colOff>
      <xdr:row>2</xdr:row>
      <xdr:rowOff>134470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15444162" y="24566"/>
          <a:ext cx="1165584" cy="433754"/>
        </a:xfrm>
        <a:prstGeom prst="lef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MENU</a:t>
          </a:r>
          <a:endParaRPr lang="id-ID" sz="1400" b="1"/>
        </a:p>
      </xdr:txBody>
    </xdr:sp>
    <xdr:clientData/>
  </xdr:twoCellAnchor>
  <xdr:twoCellAnchor>
    <xdr:from>
      <xdr:col>31</xdr:col>
      <xdr:colOff>0</xdr:colOff>
      <xdr:row>1</xdr:row>
      <xdr:rowOff>0</xdr:rowOff>
    </xdr:from>
    <xdr:to>
      <xdr:col>31</xdr:col>
      <xdr:colOff>797720</xdr:colOff>
      <xdr:row>3</xdr:row>
      <xdr:rowOff>47624</xdr:rowOff>
    </xdr:to>
    <xdr:sp macro="" textlink="">
      <xdr:nvSpPr>
        <xdr:cNvPr id="3" name="Flowchart: Card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9646DB8A-13F2-4382-8F5C-C844C08D11B6}"/>
            </a:ext>
          </a:extLst>
        </xdr:cNvPr>
        <xdr:cNvSpPr/>
      </xdr:nvSpPr>
      <xdr:spPr>
        <a:xfrm>
          <a:off x="17030700" y="161925"/>
          <a:ext cx="797720" cy="380999"/>
        </a:xfrm>
        <a:prstGeom prst="flowChartPunchedCard">
          <a:avLst/>
        </a:prstGeom>
        <a:solidFill>
          <a:srgbClr val="00FFFF"/>
        </a:solidFill>
        <a:ln w="12700"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</a:rPr>
            <a:t>STATISTIK</a:t>
          </a:r>
          <a:endParaRPr lang="id-ID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171450</xdr:colOff>
      <xdr:row>0</xdr:row>
      <xdr:rowOff>38100</xdr:rowOff>
    </xdr:from>
    <xdr:to>
      <xdr:col>30</xdr:col>
      <xdr:colOff>726831</xdr:colOff>
      <xdr:row>3</xdr:row>
      <xdr:rowOff>114300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15563850" y="38100"/>
          <a:ext cx="1164981" cy="571500"/>
        </a:xfrm>
        <a:prstGeom prst="lef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MENU</a:t>
          </a:r>
          <a:endParaRPr lang="id-ID" sz="1400" b="1"/>
        </a:p>
      </xdr:txBody>
    </xdr:sp>
    <xdr:clientData/>
  </xdr:twoCellAnchor>
  <xdr:twoCellAnchor>
    <xdr:from>
      <xdr:col>31</xdr:col>
      <xdr:colOff>0</xdr:colOff>
      <xdr:row>1</xdr:row>
      <xdr:rowOff>0</xdr:rowOff>
    </xdr:from>
    <xdr:to>
      <xdr:col>31</xdr:col>
      <xdr:colOff>797720</xdr:colOff>
      <xdr:row>3</xdr:row>
      <xdr:rowOff>47624</xdr:rowOff>
    </xdr:to>
    <xdr:sp macro="" textlink="">
      <xdr:nvSpPr>
        <xdr:cNvPr id="3" name="Flowchart: Card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2D3477E-8798-4FF5-A5B5-21B1107AF272}"/>
            </a:ext>
          </a:extLst>
        </xdr:cNvPr>
        <xdr:cNvSpPr/>
      </xdr:nvSpPr>
      <xdr:spPr>
        <a:xfrm>
          <a:off x="17649825" y="161925"/>
          <a:ext cx="797720" cy="380999"/>
        </a:xfrm>
        <a:prstGeom prst="flowChartPunchedCard">
          <a:avLst/>
        </a:prstGeom>
        <a:solidFill>
          <a:srgbClr val="00FFFF"/>
        </a:solidFill>
        <a:ln w="12700"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</a:rPr>
            <a:t>STATISTIK</a:t>
          </a:r>
          <a:endParaRPr lang="id-ID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70338</xdr:colOff>
      <xdr:row>0</xdr:row>
      <xdr:rowOff>0</xdr:rowOff>
    </xdr:from>
    <xdr:to>
      <xdr:col>30</xdr:col>
      <xdr:colOff>756138</xdr:colOff>
      <xdr:row>3</xdr:row>
      <xdr:rowOff>120894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14595963" y="0"/>
          <a:ext cx="1295400" cy="616194"/>
        </a:xfrm>
        <a:prstGeom prst="lef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MENU</a:t>
          </a:r>
          <a:endParaRPr lang="id-ID" sz="1400" b="1"/>
        </a:p>
      </xdr:txBody>
    </xdr:sp>
    <xdr:clientData/>
  </xdr:twoCellAnchor>
  <xdr:twoCellAnchor>
    <xdr:from>
      <xdr:col>30</xdr:col>
      <xdr:colOff>819150</xdr:colOff>
      <xdr:row>0</xdr:row>
      <xdr:rowOff>85725</xdr:rowOff>
    </xdr:from>
    <xdr:to>
      <xdr:col>31</xdr:col>
      <xdr:colOff>321470</xdr:colOff>
      <xdr:row>2</xdr:row>
      <xdr:rowOff>142874</xdr:rowOff>
    </xdr:to>
    <xdr:sp macro="" textlink="">
      <xdr:nvSpPr>
        <xdr:cNvPr id="3" name="Flowchart: Card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CCDECE0-881A-4D45-9498-F71390E09A9F}"/>
            </a:ext>
          </a:extLst>
        </xdr:cNvPr>
        <xdr:cNvSpPr/>
      </xdr:nvSpPr>
      <xdr:spPr>
        <a:xfrm>
          <a:off x="15954375" y="85725"/>
          <a:ext cx="797720" cy="380999"/>
        </a:xfrm>
        <a:prstGeom prst="flowChartPunchedCard">
          <a:avLst/>
        </a:prstGeom>
        <a:solidFill>
          <a:srgbClr val="00FFFF"/>
        </a:solidFill>
        <a:ln w="12700"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</a:rPr>
            <a:t>STATISTIK</a:t>
          </a:r>
          <a:endParaRPr lang="id-ID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571499</xdr:colOff>
      <xdr:row>0</xdr:row>
      <xdr:rowOff>32845</xdr:rowOff>
    </xdr:from>
    <xdr:to>
      <xdr:col>30</xdr:col>
      <xdr:colOff>1125567</xdr:colOff>
      <xdr:row>3</xdr:row>
      <xdr:rowOff>149066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15668624" y="32845"/>
          <a:ext cx="1163668" cy="611521"/>
        </a:xfrm>
        <a:prstGeom prst="lef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MENU</a:t>
          </a:r>
          <a:endParaRPr lang="id-ID" sz="1400" b="1"/>
        </a:p>
      </xdr:txBody>
    </xdr:sp>
    <xdr:clientData/>
  </xdr:twoCellAnchor>
  <xdr:twoCellAnchor>
    <xdr:from>
      <xdr:col>30</xdr:col>
      <xdr:colOff>1242392</xdr:colOff>
      <xdr:row>0</xdr:row>
      <xdr:rowOff>99392</xdr:rowOff>
    </xdr:from>
    <xdr:to>
      <xdr:col>32</xdr:col>
      <xdr:colOff>101981</xdr:colOff>
      <xdr:row>2</xdr:row>
      <xdr:rowOff>149087</xdr:rowOff>
    </xdr:to>
    <xdr:sp macro="" textlink="">
      <xdr:nvSpPr>
        <xdr:cNvPr id="3" name="Flowchart: Card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3C36F8F2-AF49-4661-8A8F-D767C71FD1F6}"/>
            </a:ext>
          </a:extLst>
        </xdr:cNvPr>
        <xdr:cNvSpPr/>
      </xdr:nvSpPr>
      <xdr:spPr>
        <a:xfrm>
          <a:off x="16949117" y="99392"/>
          <a:ext cx="916989" cy="373545"/>
        </a:xfrm>
        <a:prstGeom prst="flowChartPunchedCard">
          <a:avLst/>
        </a:prstGeom>
        <a:solidFill>
          <a:srgbClr val="00FFFF"/>
        </a:solidFill>
        <a:ln w="12700"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</a:rPr>
            <a:t>STATISTIK</a:t>
          </a:r>
          <a:endParaRPr lang="id-ID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152400</xdr:colOff>
      <xdr:row>0</xdr:row>
      <xdr:rowOff>47625</xdr:rowOff>
    </xdr:from>
    <xdr:to>
      <xdr:col>30</xdr:col>
      <xdr:colOff>419100</xdr:colOff>
      <xdr:row>3</xdr:row>
      <xdr:rowOff>26988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SpPr/>
      </xdr:nvSpPr>
      <xdr:spPr>
        <a:xfrm>
          <a:off x="15563850" y="47625"/>
          <a:ext cx="876300" cy="474663"/>
        </a:xfrm>
        <a:prstGeom prst="lef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MENU</a:t>
          </a:r>
          <a:endParaRPr lang="id-ID" sz="1400" b="1"/>
        </a:p>
      </xdr:txBody>
    </xdr:sp>
    <xdr:clientData/>
  </xdr:twoCellAnchor>
  <xdr:twoCellAnchor>
    <xdr:from>
      <xdr:col>31</xdr:col>
      <xdr:colOff>0</xdr:colOff>
      <xdr:row>1</xdr:row>
      <xdr:rowOff>0</xdr:rowOff>
    </xdr:from>
    <xdr:to>
      <xdr:col>31</xdr:col>
      <xdr:colOff>797720</xdr:colOff>
      <xdr:row>3</xdr:row>
      <xdr:rowOff>47624</xdr:rowOff>
    </xdr:to>
    <xdr:sp macro="" textlink="">
      <xdr:nvSpPr>
        <xdr:cNvPr id="3" name="Flowchart: Card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648FF4BA-2464-48BD-9E42-4E856E4C0CF1}"/>
            </a:ext>
          </a:extLst>
        </xdr:cNvPr>
        <xdr:cNvSpPr/>
      </xdr:nvSpPr>
      <xdr:spPr>
        <a:xfrm>
          <a:off x="17630775" y="161925"/>
          <a:ext cx="797720" cy="380999"/>
        </a:xfrm>
        <a:prstGeom prst="flowChartPunchedCard">
          <a:avLst/>
        </a:prstGeom>
        <a:solidFill>
          <a:srgbClr val="00FFFF"/>
        </a:solidFill>
        <a:ln w="12700"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ysClr val="windowText" lastClr="000000"/>
              </a:solidFill>
            </a:rPr>
            <a:t>STATISTIK</a:t>
          </a:r>
          <a:endParaRPr lang="id-ID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178593</xdr:colOff>
      <xdr:row>0</xdr:row>
      <xdr:rowOff>23813</xdr:rowOff>
    </xdr:from>
    <xdr:to>
      <xdr:col>39</xdr:col>
      <xdr:colOff>128221</xdr:colOff>
      <xdr:row>3</xdr:row>
      <xdr:rowOff>67775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SpPr/>
      </xdr:nvSpPr>
      <xdr:spPr>
        <a:xfrm>
          <a:off x="13532643" y="23813"/>
          <a:ext cx="1168828" cy="615462"/>
        </a:xfrm>
        <a:prstGeom prst="lef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MENU</a:t>
          </a:r>
          <a:endParaRPr lang="id-ID" sz="1400" b="1"/>
        </a:p>
      </xdr:txBody>
    </xdr:sp>
    <xdr:clientData/>
  </xdr:twoCellAnchor>
  <xdr:twoCellAnchor editAs="oneCell">
    <xdr:from>
      <xdr:col>22</xdr:col>
      <xdr:colOff>91108</xdr:colOff>
      <xdr:row>33</xdr:row>
      <xdr:rowOff>6568</xdr:rowOff>
    </xdr:from>
    <xdr:to>
      <xdr:col>26</xdr:col>
      <xdr:colOff>74543</xdr:colOff>
      <xdr:row>36</xdr:row>
      <xdr:rowOff>169682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B3CEA199-A3B7-430F-A87A-B102BD3FA71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4533" y="7988518"/>
          <a:ext cx="1374085" cy="8203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364435</xdr:colOff>
      <xdr:row>33</xdr:row>
      <xdr:rowOff>33131</xdr:rowOff>
    </xdr:from>
    <xdr:to>
      <xdr:col>17</xdr:col>
      <xdr:colOff>82827</xdr:colOff>
      <xdr:row>37</xdr:row>
      <xdr:rowOff>185971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82546D4E-BC73-401A-9622-E1582CF4135F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0285" y="8015081"/>
          <a:ext cx="1356692" cy="10386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148167</xdr:colOff>
      <xdr:row>33</xdr:row>
      <xdr:rowOff>116417</xdr:rowOff>
    </xdr:from>
    <xdr:to>
      <xdr:col>6</xdr:col>
      <xdr:colOff>351155</xdr:colOff>
      <xdr:row>36</xdr:row>
      <xdr:rowOff>76835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B9CEB959-7634-4D5E-AA7F-C060DB06C8CC}"/>
            </a:ext>
          </a:extLst>
        </xdr:cNvPr>
        <xdr:cNvPicPr/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564" b="26816" l="13509" r="547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1556" t="8529" r="43342" b="71121"/>
        <a:stretch/>
      </xdr:blipFill>
      <xdr:spPr bwMode="auto">
        <a:xfrm>
          <a:off x="1167342" y="8098367"/>
          <a:ext cx="1365038" cy="617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306917</xdr:colOff>
      <xdr:row>32</xdr:row>
      <xdr:rowOff>137584</xdr:rowOff>
    </xdr:from>
    <xdr:to>
      <xdr:col>11</xdr:col>
      <xdr:colOff>158115</xdr:colOff>
      <xdr:row>37</xdr:row>
      <xdr:rowOff>126366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7F53CB58-96C0-497C-B70F-D6D6360D90EF}"/>
            </a:ext>
          </a:extLst>
        </xdr:cNvPr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0617" y="7919509"/>
          <a:ext cx="1079923" cy="10746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PHJ\Sekretaris\DataBase%20Jemaat\MATERI%20KULIAH\Formula%20Akuntansi%20Perusahaan%20Dagang%20Rumu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ldi/WKO/JEMAAT/Excel/Data%20Base%20Jemaat%202022-5%20L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N1Des2000"/>
      <sheetName val="JurnalUmum"/>
      <sheetName val="JPenjualan"/>
      <sheetName val="JKasMasuk"/>
      <sheetName val="JPembelian"/>
      <sheetName val="JKasKeluar"/>
      <sheetName val="BBPPDC1"/>
      <sheetName val="BBPPDC2"/>
      <sheetName val="BBPPDC3"/>
      <sheetName val="BBPPDC4"/>
      <sheetName val="BBPHDV1"/>
      <sheetName val="BBPHDV2"/>
      <sheetName val="BBPHDV3"/>
      <sheetName val="AJP&amp;Penutupan"/>
      <sheetName val="BB1110"/>
      <sheetName val="BB1111"/>
      <sheetName val="NP31Des2000"/>
      <sheetName val="NLDes2000"/>
      <sheetName val="LapKeuDes2000"/>
    </sheetNames>
    <sheetDataSet>
      <sheetData sheetId="0">
        <row r="3">
          <cell r="A3">
            <v>1110</v>
          </cell>
          <cell r="B3" t="str">
            <v>Kas</v>
          </cell>
        </row>
        <row r="4">
          <cell r="A4">
            <v>1111</v>
          </cell>
          <cell r="B4" t="str">
            <v>Kas Kecil</v>
          </cell>
        </row>
        <row r="5">
          <cell r="A5">
            <v>1112</v>
          </cell>
          <cell r="B5" t="str">
            <v>Kas Di Bank</v>
          </cell>
        </row>
        <row r="6">
          <cell r="A6">
            <v>1120</v>
          </cell>
          <cell r="B6" t="str">
            <v>Piutang Dagang</v>
          </cell>
        </row>
        <row r="7">
          <cell r="A7">
            <v>1130</v>
          </cell>
          <cell r="B7" t="str">
            <v>Persediaan Barang Dagangan</v>
          </cell>
        </row>
        <row r="8">
          <cell r="A8">
            <v>1140</v>
          </cell>
          <cell r="B8" t="str">
            <v>Asuransi Dibayar di Muka</v>
          </cell>
        </row>
        <row r="9">
          <cell r="A9">
            <v>1141</v>
          </cell>
          <cell r="B9" t="str">
            <v>Sewa Dibayar di Muka</v>
          </cell>
        </row>
        <row r="10">
          <cell r="A10">
            <v>1150</v>
          </cell>
          <cell r="B10" t="str">
            <v>Perlengkapan Toko</v>
          </cell>
        </row>
        <row r="11">
          <cell r="A11">
            <v>1151</v>
          </cell>
          <cell r="B11" t="str">
            <v>Perlengkapan Kantor</v>
          </cell>
        </row>
        <row r="12">
          <cell r="A12">
            <v>1160</v>
          </cell>
          <cell r="B12" t="str">
            <v>Peralatan Toko</v>
          </cell>
        </row>
        <row r="13">
          <cell r="A13">
            <v>1161</v>
          </cell>
          <cell r="B13" t="str">
            <v>Akum. Peny. Peralatan Toko</v>
          </cell>
        </row>
        <row r="14">
          <cell r="A14">
            <v>1170</v>
          </cell>
          <cell r="B14" t="str">
            <v>Peralatan Toko</v>
          </cell>
        </row>
        <row r="15">
          <cell r="A15">
            <v>1171</v>
          </cell>
          <cell r="B15" t="str">
            <v>Akum. Peny. Peralatan Kantor</v>
          </cell>
        </row>
        <row r="16">
          <cell r="A16">
            <v>1180</v>
          </cell>
          <cell r="B16" t="str">
            <v>Kendaraan</v>
          </cell>
        </row>
        <row r="17">
          <cell r="A17">
            <v>1181</v>
          </cell>
          <cell r="B17" t="str">
            <v>Akum. Peny. Kendaraan</v>
          </cell>
        </row>
        <row r="18">
          <cell r="A18">
            <v>1190</v>
          </cell>
          <cell r="B18" t="str">
            <v>Aktiva Lain-lain</v>
          </cell>
        </row>
        <row r="19">
          <cell r="A19">
            <v>2110</v>
          </cell>
          <cell r="B19" t="str">
            <v>Hutang Dagang</v>
          </cell>
        </row>
        <row r="20">
          <cell r="A20">
            <v>2120</v>
          </cell>
          <cell r="B20" t="str">
            <v>Hutang Bank</v>
          </cell>
        </row>
        <row r="21">
          <cell r="A21">
            <v>2121</v>
          </cell>
          <cell r="B21" t="str">
            <v>Hutang Bunga</v>
          </cell>
        </row>
        <row r="22">
          <cell r="A22">
            <v>2130</v>
          </cell>
          <cell r="B22" t="str">
            <v>Hutang Wesel</v>
          </cell>
        </row>
        <row r="23">
          <cell r="A23">
            <v>2140</v>
          </cell>
          <cell r="B23" t="str">
            <v>Hutang Gaji</v>
          </cell>
        </row>
        <row r="24">
          <cell r="A24">
            <v>2150</v>
          </cell>
          <cell r="B24" t="str">
            <v>Hutang PPN</v>
          </cell>
        </row>
        <row r="25">
          <cell r="A25">
            <v>3110</v>
          </cell>
          <cell r="B25" t="str">
            <v>Modal Saham</v>
          </cell>
        </row>
        <row r="26">
          <cell r="A26">
            <v>3115</v>
          </cell>
          <cell r="B26" t="str">
            <v>Deviden</v>
          </cell>
        </row>
        <row r="27">
          <cell r="A27">
            <v>3210</v>
          </cell>
          <cell r="B27" t="str">
            <v>Laba Ditahan</v>
          </cell>
        </row>
        <row r="28">
          <cell r="A28">
            <v>4100</v>
          </cell>
          <cell r="B28" t="str">
            <v>Ikthisar Rugi Laba</v>
          </cell>
        </row>
        <row r="29">
          <cell r="A29">
            <v>4110</v>
          </cell>
          <cell r="B29" t="str">
            <v>Penjualan</v>
          </cell>
        </row>
        <row r="30">
          <cell r="A30">
            <v>4111</v>
          </cell>
          <cell r="B30" t="str">
            <v>Retur Penjualan</v>
          </cell>
        </row>
        <row r="31">
          <cell r="A31">
            <v>4112</v>
          </cell>
          <cell r="B31" t="str">
            <v>Potongan Penjualan</v>
          </cell>
        </row>
        <row r="32">
          <cell r="A32">
            <v>4210</v>
          </cell>
          <cell r="B32" t="str">
            <v>Potongan Pembelian</v>
          </cell>
        </row>
        <row r="33">
          <cell r="A33">
            <v>4220</v>
          </cell>
          <cell r="B33" t="str">
            <v>Pendapatan Lain-lain</v>
          </cell>
        </row>
        <row r="34">
          <cell r="A34">
            <v>5110</v>
          </cell>
          <cell r="B34" t="str">
            <v>Harga Pokok Penjualan</v>
          </cell>
        </row>
        <row r="35">
          <cell r="A35">
            <v>5120</v>
          </cell>
          <cell r="B35" t="str">
            <v>Pembelian</v>
          </cell>
        </row>
        <row r="36">
          <cell r="A36">
            <v>5130</v>
          </cell>
          <cell r="B36" t="str">
            <v>Retur Pembelian</v>
          </cell>
        </row>
        <row r="37">
          <cell r="A37">
            <v>5140</v>
          </cell>
          <cell r="B37" t="str">
            <v>Biaya Angkut Pembelian</v>
          </cell>
        </row>
        <row r="38">
          <cell r="A38">
            <v>5150</v>
          </cell>
          <cell r="B38" t="str">
            <v>Biaya Service Kendaraan</v>
          </cell>
        </row>
        <row r="39">
          <cell r="A39">
            <v>5160</v>
          </cell>
          <cell r="B39" t="str">
            <v>Biaya Gaji Bagian Toko</v>
          </cell>
        </row>
        <row r="40">
          <cell r="A40">
            <v>5170</v>
          </cell>
          <cell r="B40" t="str">
            <v>Biaya Gaji Bagian Kantor</v>
          </cell>
        </row>
        <row r="41">
          <cell r="A41">
            <v>5180</v>
          </cell>
          <cell r="B41" t="str">
            <v>Biaya Kerugian Piutang Dagang</v>
          </cell>
        </row>
        <row r="42">
          <cell r="A42">
            <v>5190</v>
          </cell>
          <cell r="B42" t="str">
            <v>Biaya Asuransi</v>
          </cell>
        </row>
        <row r="43">
          <cell r="A43">
            <v>5210</v>
          </cell>
          <cell r="B43" t="str">
            <v>Biaya Sewa Gedung</v>
          </cell>
        </row>
        <row r="44">
          <cell r="A44">
            <v>5220</v>
          </cell>
          <cell r="B44" t="str">
            <v>Biaya Perlengkapan Toko</v>
          </cell>
        </row>
        <row r="45">
          <cell r="A45">
            <v>5230</v>
          </cell>
          <cell r="B45" t="str">
            <v>Biaya Perlengkapan Kantor</v>
          </cell>
        </row>
        <row r="46">
          <cell r="A46">
            <v>5240</v>
          </cell>
          <cell r="B46" t="str">
            <v>Biaya Peny. Peralatan Toko</v>
          </cell>
        </row>
        <row r="47">
          <cell r="A47">
            <v>5250</v>
          </cell>
          <cell r="B47" t="str">
            <v>Biaya Peny. Peralatan Kantor</v>
          </cell>
        </row>
        <row r="48">
          <cell r="A48">
            <v>5260</v>
          </cell>
          <cell r="B48" t="str">
            <v>Biaya Peny. Kendaraan</v>
          </cell>
        </row>
        <row r="49">
          <cell r="A49">
            <v>5270</v>
          </cell>
          <cell r="B49" t="str">
            <v>Biaya Listrik &amp; Telepon</v>
          </cell>
        </row>
        <row r="50">
          <cell r="A50">
            <v>5280</v>
          </cell>
          <cell r="B50" t="str">
            <v>Biaya Lain-lain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LP I"/>
      <sheetName val="DB LP I"/>
      <sheetName val="LP II"/>
      <sheetName val="DBLP2"/>
      <sheetName val="LP III"/>
      <sheetName val="DBLP3"/>
      <sheetName val="LP IV"/>
      <sheetName val="DBLP4"/>
      <sheetName val="LP V"/>
      <sheetName val="DBLP5"/>
      <sheetName val="LP VI"/>
      <sheetName val="DBLP6"/>
      <sheetName val="DB"/>
      <sheetName val="LHR"/>
      <sheetName val="BPTS"/>
      <sheetName val="SIDI"/>
      <sheetName val="NKH"/>
      <sheetName val="KB"/>
      <sheetName val="KW"/>
      <sheetName val="PMD"/>
      <sheetName val="RMJ"/>
      <sheetName val="SM"/>
      <sheetName val="DD"/>
      <sheetName val="JD"/>
      <sheetName val="Y"/>
      <sheetName val="P"/>
      <sheetName val="YP"/>
      <sheetName val="LNS"/>
      <sheetName val="DF.WJ PINDAH"/>
      <sheetName val="DF. WJ YG MSK"/>
      <sheetName val="Daftar Meninggal"/>
      <sheetName val="STATISTIK"/>
      <sheetName val="DB LP I (2)"/>
      <sheetName val="Jan"/>
      <sheetName val="Feb"/>
      <sheetName val="Mar"/>
      <sheetName val="Mar 2"/>
      <sheetName val="Apr"/>
      <sheetName val="Mei"/>
      <sheetName val="Juni"/>
      <sheetName val="Juli"/>
      <sheetName val="Ags"/>
      <sheetName val="Sep"/>
      <sheetName val="Okt"/>
      <sheetName val="Nop"/>
      <sheetName val="Des"/>
      <sheetName val="SMPTSN"/>
      <sheetName val="LD"/>
      <sheetName val="Data Pendidikan"/>
      <sheetName val="Sheet2"/>
      <sheetName val="Sheet3"/>
    </sheetNames>
    <sheetDataSet>
      <sheetData sheetId="0"/>
      <sheetData sheetId="1">
        <row r="8">
          <cell r="B8">
            <v>1</v>
          </cell>
          <cell r="C8" t="str">
            <v>: WIL.3.9/ I / 04</v>
          </cell>
          <cell r="D8" t="str">
            <v>Delvis Kuera</v>
          </cell>
          <cell r="E8" t="str">
            <v>WKO</v>
          </cell>
          <cell r="F8" t="str">
            <v>L</v>
          </cell>
          <cell r="G8" t="str">
            <v>-</v>
          </cell>
          <cell r="H8" t="str">
            <v>Wko</v>
          </cell>
          <cell r="I8" t="str">
            <v>17.12.1976</v>
          </cell>
          <cell r="J8">
            <v>46</v>
          </cell>
          <cell r="K8" t="str">
            <v>02.02.2004</v>
          </cell>
          <cell r="L8" t="str">
            <v>√</v>
          </cell>
          <cell r="M8" t="str">
            <v>-</v>
          </cell>
          <cell r="N8" t="str">
            <v>√</v>
          </cell>
          <cell r="O8" t="str">
            <v>-</v>
          </cell>
          <cell r="P8" t="str">
            <v>√</v>
          </cell>
          <cell r="Q8" t="str">
            <v>-</v>
          </cell>
          <cell r="R8" t="str">
            <v>√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SD</v>
          </cell>
          <cell r="AA8" t="str">
            <v>Wiraswasta</v>
          </cell>
          <cell r="AB8" t="str">
            <v>Kawin</v>
          </cell>
          <cell r="AC8" t="str">
            <v>Suami</v>
          </cell>
          <cell r="AD8" t="str">
            <v xml:space="preserve"> </v>
          </cell>
          <cell r="AE8" t="str">
            <v>Pnt. Ferderika Tuela</v>
          </cell>
          <cell r="AF8" t="str">
            <v>"---"</v>
          </cell>
        </row>
        <row r="9">
          <cell r="B9">
            <v>2</v>
          </cell>
          <cell r="D9" t="str">
            <v>Erni Pujianti</v>
          </cell>
          <cell r="F9" t="str">
            <v>-</v>
          </cell>
          <cell r="G9" t="str">
            <v>P</v>
          </cell>
          <cell r="H9" t="str">
            <v>Sragen</v>
          </cell>
          <cell r="I9" t="str">
            <v>14.12.1983</v>
          </cell>
          <cell r="J9">
            <v>39</v>
          </cell>
          <cell r="K9" t="str">
            <v>-</v>
          </cell>
          <cell r="L9" t="str">
            <v>-</v>
          </cell>
          <cell r="M9" t="str">
            <v>√</v>
          </cell>
          <cell r="N9" t="str">
            <v>-</v>
          </cell>
          <cell r="O9" t="str">
            <v>√</v>
          </cell>
          <cell r="P9" t="str">
            <v>-</v>
          </cell>
          <cell r="Q9" t="str">
            <v>√</v>
          </cell>
          <cell r="R9" t="str">
            <v>-</v>
          </cell>
          <cell r="S9" t="str">
            <v>√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SMK</v>
          </cell>
          <cell r="AA9" t="str">
            <v>IRT</v>
          </cell>
          <cell r="AB9" t="str">
            <v>Kawin</v>
          </cell>
          <cell r="AC9" t="str">
            <v>Istri</v>
          </cell>
          <cell r="AD9" t="str">
            <v xml:space="preserve"> </v>
          </cell>
          <cell r="AF9" t="str">
            <v>"---"</v>
          </cell>
        </row>
        <row r="10">
          <cell r="B10">
            <v>3</v>
          </cell>
          <cell r="D10" t="str">
            <v>Meity Delvianty Kuera</v>
          </cell>
          <cell r="F10" t="str">
            <v>-</v>
          </cell>
          <cell r="G10" t="str">
            <v>P</v>
          </cell>
          <cell r="H10" t="str">
            <v>Sragen</v>
          </cell>
          <cell r="I10" t="str">
            <v>29.05.2004</v>
          </cell>
          <cell r="J10">
            <v>18</v>
          </cell>
          <cell r="K10" t="str">
            <v>-</v>
          </cell>
          <cell r="L10" t="str">
            <v>-</v>
          </cell>
          <cell r="M10" t="str">
            <v>√</v>
          </cell>
          <cell r="N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√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SMA</v>
          </cell>
          <cell r="AA10" t="str">
            <v>Siswa</v>
          </cell>
          <cell r="AB10" t="str">
            <v>Belum Kawin</v>
          </cell>
          <cell r="AC10" t="str">
            <v>Anak</v>
          </cell>
          <cell r="AD10" t="str">
            <v xml:space="preserve"> </v>
          </cell>
          <cell r="AF10" t="str">
            <v>"---"</v>
          </cell>
        </row>
        <row r="11">
          <cell r="B11">
            <v>4</v>
          </cell>
          <cell r="D11" t="str">
            <v>Josevin Elverza Dince Kuera</v>
          </cell>
          <cell r="F11" t="str">
            <v>-</v>
          </cell>
          <cell r="G11" t="str">
            <v>P</v>
          </cell>
          <cell r="H11" t="str">
            <v>Wko</v>
          </cell>
          <cell r="I11" t="str">
            <v>07.07.2008</v>
          </cell>
          <cell r="J11">
            <v>14</v>
          </cell>
          <cell r="K11" t="str">
            <v>-</v>
          </cell>
          <cell r="L11" t="str">
            <v>-</v>
          </cell>
          <cell r="M11" t="str">
            <v>√</v>
          </cell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√</v>
          </cell>
          <cell r="X11" t="str">
            <v>-</v>
          </cell>
          <cell r="Y11" t="str">
            <v>-</v>
          </cell>
          <cell r="Z11" t="str">
            <v>SMP</v>
          </cell>
          <cell r="AA11" t="str">
            <v>Siswa</v>
          </cell>
          <cell r="AB11" t="str">
            <v>Belum Kawin</v>
          </cell>
          <cell r="AC11" t="str">
            <v>Anak</v>
          </cell>
          <cell r="AD11" t="str">
            <v xml:space="preserve"> </v>
          </cell>
          <cell r="AF11" t="str">
            <v>"---"</v>
          </cell>
        </row>
        <row r="12">
          <cell r="B12">
            <v>5</v>
          </cell>
          <cell r="C12" t="str">
            <v>: WIL.3.9/ I / 05</v>
          </cell>
          <cell r="D12" t="str">
            <v>Denvri Rondo</v>
          </cell>
          <cell r="E12" t="str">
            <v>Mahia</v>
          </cell>
          <cell r="F12" t="str">
            <v>L</v>
          </cell>
          <cell r="G12" t="str">
            <v>-</v>
          </cell>
          <cell r="H12" t="str">
            <v>Manado</v>
          </cell>
          <cell r="I12" t="str">
            <v>14.12.1961</v>
          </cell>
          <cell r="J12">
            <v>61</v>
          </cell>
          <cell r="K12" t="str">
            <v>09.05.1984</v>
          </cell>
          <cell r="L12" t="str">
            <v>√</v>
          </cell>
          <cell r="M12" t="str">
            <v>-</v>
          </cell>
          <cell r="N12" t="str">
            <v>√</v>
          </cell>
          <cell r="O12" t="str">
            <v>-</v>
          </cell>
          <cell r="P12" t="str">
            <v>√</v>
          </cell>
          <cell r="Q12" t="str">
            <v>-</v>
          </cell>
          <cell r="R12" t="str">
            <v>√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SLA</v>
          </cell>
          <cell r="AA12" t="str">
            <v>Wiraswasta</v>
          </cell>
          <cell r="AB12" t="str">
            <v>Kawin</v>
          </cell>
          <cell r="AC12" t="str">
            <v>Suami</v>
          </cell>
          <cell r="AD12" t="str">
            <v>Lansia</v>
          </cell>
          <cell r="AE12" t="str">
            <v>Pnt. Ferderika Tuela</v>
          </cell>
          <cell r="AF12" t="str">
            <v>"---"</v>
          </cell>
        </row>
        <row r="13">
          <cell r="B13">
            <v>6</v>
          </cell>
          <cell r="D13" t="str">
            <v>Frederika Tuela</v>
          </cell>
          <cell r="F13" t="str">
            <v>-</v>
          </cell>
          <cell r="G13" t="str">
            <v>P</v>
          </cell>
          <cell r="H13" t="str">
            <v>Ternate</v>
          </cell>
          <cell r="I13" t="str">
            <v>16.05.1957</v>
          </cell>
          <cell r="J13">
            <v>65</v>
          </cell>
          <cell r="K13" t="str">
            <v>-</v>
          </cell>
          <cell r="L13" t="str">
            <v>-</v>
          </cell>
          <cell r="M13" t="str">
            <v>√</v>
          </cell>
          <cell r="N13" t="str">
            <v>-</v>
          </cell>
          <cell r="O13" t="str">
            <v>√</v>
          </cell>
          <cell r="P13" t="str">
            <v>-</v>
          </cell>
          <cell r="Q13" t="str">
            <v>√</v>
          </cell>
          <cell r="R13" t="str">
            <v>-</v>
          </cell>
          <cell r="S13" t="str">
            <v>√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SLA</v>
          </cell>
          <cell r="AA13" t="str">
            <v>Pensiunan PNS</v>
          </cell>
          <cell r="AB13" t="str">
            <v>Kawin</v>
          </cell>
          <cell r="AC13" t="str">
            <v>Istri</v>
          </cell>
          <cell r="AD13" t="str">
            <v>Lansia</v>
          </cell>
          <cell r="AF13" t="str">
            <v>"---"</v>
          </cell>
        </row>
        <row r="14">
          <cell r="B14">
            <v>7</v>
          </cell>
          <cell r="D14" t="str">
            <v>Feldi Rondo</v>
          </cell>
          <cell r="F14" t="str">
            <v>L</v>
          </cell>
          <cell r="G14" t="str">
            <v>-</v>
          </cell>
          <cell r="H14" t="str">
            <v>Ternate</v>
          </cell>
          <cell r="I14" t="str">
            <v>08.02.1985</v>
          </cell>
          <cell r="J14">
            <v>37</v>
          </cell>
          <cell r="K14" t="str">
            <v>-</v>
          </cell>
          <cell r="L14" t="str">
            <v>√</v>
          </cell>
          <cell r="M14" t="str">
            <v>-</v>
          </cell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√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S1</v>
          </cell>
          <cell r="AA14" t="str">
            <v>Swasta</v>
          </cell>
          <cell r="AB14" t="str">
            <v>Belum Kawin</v>
          </cell>
          <cell r="AC14" t="str">
            <v>Anak</v>
          </cell>
          <cell r="AD14" t="str">
            <v xml:space="preserve"> </v>
          </cell>
          <cell r="AF14" t="str">
            <v>Luar Daerah</v>
          </cell>
        </row>
        <row r="15">
          <cell r="B15">
            <v>8</v>
          </cell>
          <cell r="D15" t="str">
            <v>Jacky Rondo</v>
          </cell>
          <cell r="F15" t="str">
            <v>L</v>
          </cell>
          <cell r="G15" t="str">
            <v>-</v>
          </cell>
          <cell r="H15" t="str">
            <v>Ternate</v>
          </cell>
          <cell r="I15" t="str">
            <v>02.07.1988</v>
          </cell>
          <cell r="J15">
            <v>34</v>
          </cell>
          <cell r="K15" t="str">
            <v>-</v>
          </cell>
          <cell r="L15" t="str">
            <v>√</v>
          </cell>
          <cell r="M15" t="str">
            <v>-</v>
          </cell>
          <cell r="N15" t="str">
            <v>-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-</v>
          </cell>
          <cell r="S15" t="str">
            <v>-</v>
          </cell>
          <cell r="T15" t="str">
            <v>√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SLA</v>
          </cell>
          <cell r="AA15" t="str">
            <v>Swasta</v>
          </cell>
          <cell r="AB15" t="str">
            <v>Belum Kawin</v>
          </cell>
          <cell r="AC15" t="str">
            <v>Anak</v>
          </cell>
          <cell r="AD15" t="str">
            <v xml:space="preserve"> </v>
          </cell>
          <cell r="AF15" t="str">
            <v>Luar Daerah</v>
          </cell>
        </row>
        <row r="16">
          <cell r="B16">
            <v>9</v>
          </cell>
          <cell r="D16" t="str">
            <v>Sarah Elisabeth Tuisan</v>
          </cell>
          <cell r="F16" t="str">
            <v>-</v>
          </cell>
          <cell r="G16" t="str">
            <v>P</v>
          </cell>
          <cell r="H16" t="str">
            <v>Ternate</v>
          </cell>
          <cell r="I16" t="str">
            <v>24.01.1947</v>
          </cell>
          <cell r="J16">
            <v>75</v>
          </cell>
          <cell r="K16" t="str">
            <v>Janda</v>
          </cell>
          <cell r="L16" t="str">
            <v>-</v>
          </cell>
          <cell r="M16" t="str">
            <v>√</v>
          </cell>
          <cell r="N16" t="str">
            <v>-</v>
          </cell>
          <cell r="O16" t="str">
            <v>√</v>
          </cell>
          <cell r="P16" t="str">
            <v>-</v>
          </cell>
          <cell r="Q16" t="str">
            <v>√</v>
          </cell>
          <cell r="R16" t="str">
            <v>-</v>
          </cell>
          <cell r="S16" t="str">
            <v>√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SLA</v>
          </cell>
          <cell r="AA16" t="str">
            <v>-</v>
          </cell>
          <cell r="AB16" t="str">
            <v>Kawin</v>
          </cell>
          <cell r="AC16" t="str">
            <v>Orang Tua</v>
          </cell>
          <cell r="AD16" t="str">
            <v>Lansia</v>
          </cell>
          <cell r="AF16" t="str">
            <v>Luar Daerah</v>
          </cell>
        </row>
        <row r="17">
          <cell r="B17">
            <v>10</v>
          </cell>
          <cell r="C17" t="str">
            <v>: WIL.3.9/ I / 06</v>
          </cell>
          <cell r="D17" t="str">
            <v>Marlin Bokako, S.AP</v>
          </cell>
          <cell r="E17" t="str">
            <v>Wosia</v>
          </cell>
          <cell r="F17" t="str">
            <v>-</v>
          </cell>
          <cell r="G17" t="str">
            <v>P</v>
          </cell>
          <cell r="H17" t="str">
            <v>Wosia</v>
          </cell>
          <cell r="I17" t="str">
            <v>09.03.1984</v>
          </cell>
          <cell r="J17">
            <v>38</v>
          </cell>
          <cell r="K17" t="str">
            <v>-</v>
          </cell>
          <cell r="L17" t="str">
            <v>-</v>
          </cell>
          <cell r="M17" t="str">
            <v>√</v>
          </cell>
          <cell r="N17" t="str">
            <v>-</v>
          </cell>
          <cell r="O17" t="str">
            <v>√</v>
          </cell>
          <cell r="P17" t="str">
            <v>-</v>
          </cell>
          <cell r="Q17" t="str">
            <v>√</v>
          </cell>
          <cell r="R17" t="str">
            <v>-</v>
          </cell>
          <cell r="S17" t="str">
            <v>√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S1</v>
          </cell>
          <cell r="AA17" t="str">
            <v>Swasta</v>
          </cell>
          <cell r="AB17" t="str">
            <v>Kawin</v>
          </cell>
          <cell r="AC17" t="str">
            <v>Kepala Keluarga</v>
          </cell>
          <cell r="AD17" t="str">
            <v xml:space="preserve"> </v>
          </cell>
          <cell r="AE17" t="str">
            <v>Dkn. Yuder Nayoan</v>
          </cell>
          <cell r="AF17" t="str">
            <v>"---"</v>
          </cell>
        </row>
        <row r="18">
          <cell r="B18">
            <v>11</v>
          </cell>
          <cell r="D18" t="str">
            <v>Karen Efertina Soru</v>
          </cell>
          <cell r="F18" t="str">
            <v>-</v>
          </cell>
          <cell r="G18" t="str">
            <v>P</v>
          </cell>
          <cell r="H18" t="str">
            <v>Wosia</v>
          </cell>
          <cell r="I18" t="str">
            <v>29.06.2003</v>
          </cell>
          <cell r="J18">
            <v>19</v>
          </cell>
          <cell r="K18" t="str">
            <v>-</v>
          </cell>
          <cell r="L18" t="str">
            <v>-</v>
          </cell>
          <cell r="M18" t="str">
            <v>√</v>
          </cell>
          <cell r="N18" t="str">
            <v>-</v>
          </cell>
          <cell r="O18" t="str">
            <v>√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√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SMA</v>
          </cell>
          <cell r="AA18" t="str">
            <v>Siswa</v>
          </cell>
          <cell r="AB18" t="str">
            <v>Belum Kawin</v>
          </cell>
          <cell r="AC18" t="str">
            <v>Anak</v>
          </cell>
          <cell r="AD18" t="str">
            <v xml:space="preserve"> </v>
          </cell>
          <cell r="AF18" t="str">
            <v>Luar Daerah</v>
          </cell>
        </row>
        <row r="19">
          <cell r="B19">
            <v>12</v>
          </cell>
          <cell r="D19" t="str">
            <v>Salmon Nesar Bokako</v>
          </cell>
          <cell r="E19" t="str">
            <v>Wosia</v>
          </cell>
          <cell r="F19" t="str">
            <v>L</v>
          </cell>
          <cell r="G19" t="str">
            <v>-</v>
          </cell>
          <cell r="H19" t="str">
            <v>Wosia</v>
          </cell>
          <cell r="I19" t="str">
            <v>23.02.1995</v>
          </cell>
          <cell r="J19">
            <v>27</v>
          </cell>
          <cell r="K19" t="str">
            <v>-</v>
          </cell>
          <cell r="L19" t="str">
            <v>√</v>
          </cell>
          <cell r="M19" t="str">
            <v>-</v>
          </cell>
          <cell r="N19" t="str">
            <v>√</v>
          </cell>
          <cell r="O19" t="str">
            <v>-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√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S1</v>
          </cell>
          <cell r="AA19" t="str">
            <v>Mahasiswa</v>
          </cell>
          <cell r="AB19" t="str">
            <v>Belum Kawin</v>
          </cell>
          <cell r="AC19" t="str">
            <v>Adik</v>
          </cell>
          <cell r="AD19" t="str">
            <v xml:space="preserve"> </v>
          </cell>
          <cell r="AF19" t="str">
            <v>"---"</v>
          </cell>
        </row>
        <row r="20">
          <cell r="B20">
            <v>13</v>
          </cell>
          <cell r="D20" t="str">
            <v>Shella Bokako</v>
          </cell>
          <cell r="E20" t="str">
            <v>Wosia</v>
          </cell>
          <cell r="F20" t="str">
            <v>-</v>
          </cell>
          <cell r="G20" t="str">
            <v>P</v>
          </cell>
          <cell r="H20" t="str">
            <v>Wosia</v>
          </cell>
          <cell r="I20" t="str">
            <v>06.03.1996</v>
          </cell>
          <cell r="J20">
            <v>26</v>
          </cell>
          <cell r="K20" t="str">
            <v>-</v>
          </cell>
          <cell r="L20" t="str">
            <v>-</v>
          </cell>
          <cell r="M20" t="str">
            <v>√</v>
          </cell>
          <cell r="N20" t="str">
            <v>-</v>
          </cell>
          <cell r="O20" t="str">
            <v>√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√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S1</v>
          </cell>
          <cell r="AA20" t="str">
            <v>Mahasiswa</v>
          </cell>
          <cell r="AB20" t="str">
            <v>Belum Kawin</v>
          </cell>
          <cell r="AC20" t="str">
            <v>Ponakan</v>
          </cell>
          <cell r="AD20" t="str">
            <v xml:space="preserve"> </v>
          </cell>
          <cell r="AF20" t="str">
            <v>"---"</v>
          </cell>
        </row>
        <row r="21">
          <cell r="B21">
            <v>14</v>
          </cell>
          <cell r="D21" t="str">
            <v>Jovi Cornelius Bokako</v>
          </cell>
          <cell r="E21" t="str">
            <v>Wosia</v>
          </cell>
          <cell r="F21" t="str">
            <v>L</v>
          </cell>
          <cell r="G21" t="str">
            <v>-</v>
          </cell>
          <cell r="H21" t="str">
            <v>Wosia</v>
          </cell>
          <cell r="I21" t="str">
            <v>12.04.2000</v>
          </cell>
          <cell r="J21">
            <v>22</v>
          </cell>
          <cell r="K21" t="str">
            <v>-</v>
          </cell>
          <cell r="L21" t="str">
            <v>√</v>
          </cell>
          <cell r="M21" t="str">
            <v>-</v>
          </cell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√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SMP</v>
          </cell>
          <cell r="AA21" t="str">
            <v>Swasta</v>
          </cell>
          <cell r="AB21" t="str">
            <v>Belum Kawin</v>
          </cell>
          <cell r="AC21" t="str">
            <v>Ponakan</v>
          </cell>
          <cell r="AD21" t="str">
            <v xml:space="preserve"> </v>
          </cell>
          <cell r="AF21" t="str">
            <v>"---"</v>
          </cell>
        </row>
        <row r="22">
          <cell r="B22">
            <v>15</v>
          </cell>
          <cell r="C22" t="str">
            <v>: WIL.3.9/ I / 07</v>
          </cell>
          <cell r="D22" t="str">
            <v>Mariyones Maradika</v>
          </cell>
          <cell r="E22" t="str">
            <v>WKO</v>
          </cell>
          <cell r="F22" t="str">
            <v>L</v>
          </cell>
          <cell r="G22" t="str">
            <v>-</v>
          </cell>
          <cell r="H22" t="str">
            <v>Morotai</v>
          </cell>
          <cell r="I22" t="str">
            <v>25.05.1966</v>
          </cell>
          <cell r="J22">
            <v>56</v>
          </cell>
          <cell r="K22" t="str">
            <v>Lupa</v>
          </cell>
          <cell r="L22" t="str">
            <v>√</v>
          </cell>
          <cell r="M22" t="str">
            <v>-</v>
          </cell>
          <cell r="N22" t="str">
            <v>√</v>
          </cell>
          <cell r="O22" t="str">
            <v>-</v>
          </cell>
          <cell r="P22" t="str">
            <v>√</v>
          </cell>
          <cell r="Q22" t="str">
            <v>-</v>
          </cell>
          <cell r="R22" t="str">
            <v>√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SD</v>
          </cell>
          <cell r="AA22" t="str">
            <v>Tani</v>
          </cell>
          <cell r="AB22" t="str">
            <v>Kawin</v>
          </cell>
          <cell r="AC22" t="str">
            <v>Suami</v>
          </cell>
          <cell r="AD22" t="str">
            <v xml:space="preserve"> </v>
          </cell>
          <cell r="AE22" t="str">
            <v>Pnt. Ferderika Tuela</v>
          </cell>
          <cell r="AF22" t="str">
            <v>"---"</v>
          </cell>
        </row>
        <row r="23">
          <cell r="B23">
            <v>16</v>
          </cell>
          <cell r="D23" t="str">
            <v>Marlina Kapisi</v>
          </cell>
          <cell r="F23" t="str">
            <v>-</v>
          </cell>
          <cell r="G23" t="str">
            <v>P</v>
          </cell>
          <cell r="H23" t="str">
            <v>Morotai</v>
          </cell>
          <cell r="I23" t="str">
            <v>15.07.1967</v>
          </cell>
          <cell r="J23">
            <v>55</v>
          </cell>
          <cell r="K23" t="str">
            <v>-</v>
          </cell>
          <cell r="L23" t="str">
            <v>-</v>
          </cell>
          <cell r="M23" t="str">
            <v>√</v>
          </cell>
          <cell r="N23" t="str">
            <v>-</v>
          </cell>
          <cell r="O23" t="str">
            <v>√</v>
          </cell>
          <cell r="P23" t="str">
            <v>-</v>
          </cell>
          <cell r="Q23" t="str">
            <v>√</v>
          </cell>
          <cell r="R23" t="str">
            <v>-</v>
          </cell>
          <cell r="S23" t="str">
            <v>√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SD</v>
          </cell>
          <cell r="AA23" t="str">
            <v>Tani</v>
          </cell>
          <cell r="AB23" t="str">
            <v>Kawin</v>
          </cell>
          <cell r="AC23" t="str">
            <v>Istri</v>
          </cell>
          <cell r="AD23" t="str">
            <v xml:space="preserve"> </v>
          </cell>
          <cell r="AF23" t="str">
            <v>"---"</v>
          </cell>
        </row>
        <row r="24">
          <cell r="B24">
            <v>17</v>
          </cell>
          <cell r="D24" t="str">
            <v>Karolina Maradika</v>
          </cell>
          <cell r="F24" t="str">
            <v>-</v>
          </cell>
          <cell r="G24" t="str">
            <v>P</v>
          </cell>
          <cell r="H24" t="str">
            <v>Morotai</v>
          </cell>
          <cell r="I24" t="str">
            <v>29.11.1996</v>
          </cell>
          <cell r="J24">
            <v>26</v>
          </cell>
          <cell r="K24" t="str">
            <v>-</v>
          </cell>
          <cell r="L24" t="str">
            <v>-</v>
          </cell>
          <cell r="M24" t="str">
            <v>√</v>
          </cell>
          <cell r="N24" t="str">
            <v>-</v>
          </cell>
          <cell r="O24" t="str">
            <v>√</v>
          </cell>
          <cell r="P24" t="str">
            <v>-</v>
          </cell>
          <cell r="Q24" t="str">
            <v>-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√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SMA</v>
          </cell>
          <cell r="AA24" t="str">
            <v>-</v>
          </cell>
          <cell r="AB24" t="str">
            <v>Belum Kawin</v>
          </cell>
          <cell r="AC24" t="str">
            <v>Anak</v>
          </cell>
          <cell r="AD24" t="str">
            <v xml:space="preserve"> </v>
          </cell>
          <cell r="AF24" t="str">
            <v>"---"</v>
          </cell>
        </row>
        <row r="25">
          <cell r="B25">
            <v>18</v>
          </cell>
          <cell r="D25" t="str">
            <v>Karolita Maradika</v>
          </cell>
          <cell r="F25" t="str">
            <v>-</v>
          </cell>
          <cell r="G25" t="str">
            <v>P</v>
          </cell>
          <cell r="H25" t="str">
            <v>Morotai</v>
          </cell>
          <cell r="I25" t="str">
            <v>29.11.1996</v>
          </cell>
          <cell r="J25">
            <v>26</v>
          </cell>
          <cell r="K25" t="str">
            <v>-</v>
          </cell>
          <cell r="L25" t="str">
            <v>-</v>
          </cell>
          <cell r="M25" t="str">
            <v>√</v>
          </cell>
          <cell r="N25" t="str">
            <v>-</v>
          </cell>
          <cell r="O25" t="str">
            <v>√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√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S1</v>
          </cell>
          <cell r="AA25" t="str">
            <v>Mahasiswa</v>
          </cell>
          <cell r="AB25" t="str">
            <v>Belum Kawin</v>
          </cell>
          <cell r="AC25" t="str">
            <v>Anak</v>
          </cell>
          <cell r="AD25" t="str">
            <v xml:space="preserve"> </v>
          </cell>
          <cell r="AF25" t="str">
            <v>"---"</v>
          </cell>
        </row>
        <row r="26">
          <cell r="B26">
            <v>19</v>
          </cell>
          <cell r="D26" t="str">
            <v>Iklis Maradika</v>
          </cell>
          <cell r="F26" t="str">
            <v>-</v>
          </cell>
          <cell r="G26" t="str">
            <v>P</v>
          </cell>
          <cell r="H26" t="str">
            <v>Morotai</v>
          </cell>
          <cell r="I26" t="str">
            <v>15.09.1999</v>
          </cell>
          <cell r="J26">
            <v>23</v>
          </cell>
          <cell r="K26" t="str">
            <v>-</v>
          </cell>
          <cell r="L26" t="str">
            <v>-</v>
          </cell>
          <cell r="M26" t="str">
            <v>√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√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S1</v>
          </cell>
          <cell r="AA26" t="str">
            <v>Mahasiswa</v>
          </cell>
          <cell r="AB26" t="str">
            <v>Belum Kawin</v>
          </cell>
          <cell r="AC26" t="str">
            <v>Anak</v>
          </cell>
          <cell r="AD26" t="str">
            <v xml:space="preserve"> </v>
          </cell>
          <cell r="AF26" t="str">
            <v>"---"</v>
          </cell>
        </row>
        <row r="27">
          <cell r="B27">
            <v>20</v>
          </cell>
          <cell r="D27" t="str">
            <v>Sebastian Mardika</v>
          </cell>
          <cell r="F27" t="str">
            <v>L</v>
          </cell>
          <cell r="G27" t="str">
            <v>-</v>
          </cell>
          <cell r="H27" t="str">
            <v>Tobelo</v>
          </cell>
          <cell r="I27" t="str">
            <v>16.09.2016</v>
          </cell>
          <cell r="J27">
            <v>6</v>
          </cell>
          <cell r="K27" t="str">
            <v>-</v>
          </cell>
          <cell r="L27" t="str">
            <v>√</v>
          </cell>
          <cell r="M27" t="str">
            <v>-</v>
          </cell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√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Belum Kawin</v>
          </cell>
          <cell r="AC27" t="str">
            <v>Anak</v>
          </cell>
          <cell r="AD27" t="str">
            <v xml:space="preserve"> </v>
          </cell>
          <cell r="AF27" t="str">
            <v>"---"</v>
          </cell>
        </row>
        <row r="28">
          <cell r="B28">
            <v>21</v>
          </cell>
          <cell r="D28" t="str">
            <v>Kenzo Maradika</v>
          </cell>
          <cell r="F28" t="str">
            <v>L</v>
          </cell>
          <cell r="G28" t="str">
            <v>-</v>
          </cell>
          <cell r="H28" t="str">
            <v>Tobelo</v>
          </cell>
          <cell r="I28" t="str">
            <v>28.06.2019</v>
          </cell>
          <cell r="J28">
            <v>3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-</v>
          </cell>
          <cell r="O28" t="str">
            <v>-</v>
          </cell>
          <cell r="P28" t="str">
            <v>-</v>
          </cell>
          <cell r="Q28" t="str">
            <v>-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√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Belum Kawin</v>
          </cell>
          <cell r="AC28" t="str">
            <v>Cucu</v>
          </cell>
          <cell r="AD28" t="str">
            <v xml:space="preserve"> </v>
          </cell>
          <cell r="AF28" t="str">
            <v>"---"</v>
          </cell>
        </row>
        <row r="29">
          <cell r="B29">
            <v>22</v>
          </cell>
          <cell r="C29" t="str">
            <v>: WIL.3.9/ I / 08</v>
          </cell>
          <cell r="D29" t="str">
            <v>Robby Sasombo</v>
          </cell>
          <cell r="E29" t="str">
            <v>Wosia</v>
          </cell>
          <cell r="F29" t="str">
            <v>L</v>
          </cell>
          <cell r="G29" t="str">
            <v>-</v>
          </cell>
          <cell r="H29" t="str">
            <v>Tagulandang</v>
          </cell>
          <cell r="I29" t="str">
            <v>11.05.1978</v>
          </cell>
          <cell r="J29">
            <v>44</v>
          </cell>
          <cell r="K29" t="str">
            <v>08.04.2000</v>
          </cell>
          <cell r="L29" t="str">
            <v>√</v>
          </cell>
          <cell r="M29" t="str">
            <v>-</v>
          </cell>
          <cell r="N29" t="str">
            <v>√</v>
          </cell>
          <cell r="O29" t="str">
            <v>-</v>
          </cell>
          <cell r="P29" t="str">
            <v>√</v>
          </cell>
          <cell r="Q29" t="str">
            <v>-</v>
          </cell>
          <cell r="R29" t="str">
            <v>√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SMA</v>
          </cell>
          <cell r="AA29" t="str">
            <v>Pelaut</v>
          </cell>
          <cell r="AB29" t="str">
            <v>Kawin</v>
          </cell>
          <cell r="AC29" t="str">
            <v>Suami</v>
          </cell>
          <cell r="AD29" t="str">
            <v xml:space="preserve"> </v>
          </cell>
          <cell r="AE29" t="str">
            <v>Pnt. Ronny Bawues</v>
          </cell>
          <cell r="AF29" t="str">
            <v>Luar Daerah</v>
          </cell>
        </row>
        <row r="30">
          <cell r="B30">
            <v>23</v>
          </cell>
          <cell r="D30" t="str">
            <v>Indrawati Roring</v>
          </cell>
          <cell r="F30" t="str">
            <v>-</v>
          </cell>
          <cell r="G30" t="str">
            <v>P</v>
          </cell>
          <cell r="H30" t="str">
            <v>Tilope</v>
          </cell>
          <cell r="I30" t="str">
            <v>11.07.1978</v>
          </cell>
          <cell r="J30">
            <v>44</v>
          </cell>
          <cell r="K30" t="str">
            <v>-</v>
          </cell>
          <cell r="L30" t="str">
            <v>-</v>
          </cell>
          <cell r="M30" t="str">
            <v>√</v>
          </cell>
          <cell r="N30" t="str">
            <v>-</v>
          </cell>
          <cell r="O30" t="str">
            <v>√</v>
          </cell>
          <cell r="P30" t="str">
            <v>-</v>
          </cell>
          <cell r="Q30" t="str">
            <v>√</v>
          </cell>
          <cell r="R30" t="str">
            <v>-</v>
          </cell>
          <cell r="S30" t="str">
            <v>√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SMP</v>
          </cell>
          <cell r="AA30" t="str">
            <v>IRT</v>
          </cell>
          <cell r="AB30" t="str">
            <v>Kawin</v>
          </cell>
          <cell r="AC30" t="str">
            <v>Istri</v>
          </cell>
          <cell r="AD30" t="str">
            <v xml:space="preserve"> </v>
          </cell>
          <cell r="AF30" t="str">
            <v>"---"</v>
          </cell>
        </row>
        <row r="31">
          <cell r="B31">
            <v>24</v>
          </cell>
          <cell r="D31" t="str">
            <v>Kevin Sasombo</v>
          </cell>
          <cell r="F31" t="str">
            <v>L</v>
          </cell>
          <cell r="G31" t="str">
            <v>-</v>
          </cell>
          <cell r="H31" t="str">
            <v>Tagulandang</v>
          </cell>
          <cell r="I31" t="str">
            <v>21.06.2000</v>
          </cell>
          <cell r="J31">
            <v>22</v>
          </cell>
          <cell r="K31" t="str">
            <v>-</v>
          </cell>
          <cell r="L31" t="str">
            <v>√</v>
          </cell>
          <cell r="M31" t="str">
            <v>-</v>
          </cell>
          <cell r="N31" t="str">
            <v>√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√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S1</v>
          </cell>
          <cell r="AA31" t="str">
            <v>Mahasiswa</v>
          </cell>
          <cell r="AB31" t="str">
            <v>Belum Kawin</v>
          </cell>
          <cell r="AC31" t="str">
            <v>Anak</v>
          </cell>
          <cell r="AD31" t="str">
            <v xml:space="preserve"> </v>
          </cell>
          <cell r="AF31" t="str">
            <v>Luar Daerah</v>
          </cell>
        </row>
        <row r="32">
          <cell r="B32">
            <v>25</v>
          </cell>
          <cell r="D32" t="str">
            <v>Roland Sasombo</v>
          </cell>
          <cell r="F32" t="str">
            <v>L</v>
          </cell>
          <cell r="G32" t="str">
            <v>-</v>
          </cell>
          <cell r="H32" t="str">
            <v>Wosia</v>
          </cell>
          <cell r="I32" t="str">
            <v>07.12.2003</v>
          </cell>
          <cell r="J32">
            <v>19</v>
          </cell>
          <cell r="K32" t="str">
            <v>-</v>
          </cell>
          <cell r="L32" t="str">
            <v>√</v>
          </cell>
          <cell r="M32" t="str">
            <v>-</v>
          </cell>
          <cell r="N32" t="str">
            <v>√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-</v>
          </cell>
          <cell r="S32" t="str">
            <v>-</v>
          </cell>
          <cell r="T32" t="str">
            <v>√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SMA</v>
          </cell>
          <cell r="AA32" t="str">
            <v>Siswa</v>
          </cell>
          <cell r="AB32" t="str">
            <v>Belum Kawin</v>
          </cell>
          <cell r="AC32" t="str">
            <v>Anak</v>
          </cell>
          <cell r="AD32" t="str">
            <v xml:space="preserve"> </v>
          </cell>
          <cell r="AF32" t="str">
            <v>Luar Daerah</v>
          </cell>
        </row>
        <row r="33">
          <cell r="B33">
            <v>26</v>
          </cell>
          <cell r="D33" t="str">
            <v>Zefanya Sasombo</v>
          </cell>
          <cell r="F33" t="str">
            <v>L</v>
          </cell>
          <cell r="G33" t="str">
            <v>-</v>
          </cell>
          <cell r="H33" t="str">
            <v>Wosia</v>
          </cell>
          <cell r="I33" t="str">
            <v>25.10.2010</v>
          </cell>
          <cell r="J33">
            <v>12</v>
          </cell>
          <cell r="K33" t="str">
            <v>-</v>
          </cell>
          <cell r="L33" t="str">
            <v>√</v>
          </cell>
          <cell r="M33" t="str">
            <v>-</v>
          </cell>
          <cell r="N33" t="str">
            <v>-</v>
          </cell>
          <cell r="O33" t="str">
            <v>-</v>
          </cell>
          <cell r="P33" t="str">
            <v>-</v>
          </cell>
          <cell r="Q33" t="str">
            <v>-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√</v>
          </cell>
          <cell r="Y33" t="str">
            <v>-</v>
          </cell>
          <cell r="Z33" t="str">
            <v>SD</v>
          </cell>
          <cell r="AA33" t="str">
            <v>Siswa</v>
          </cell>
          <cell r="AB33" t="str">
            <v>Belum Kawin</v>
          </cell>
          <cell r="AC33" t="str">
            <v>Anak</v>
          </cell>
          <cell r="AD33" t="str">
            <v xml:space="preserve"> </v>
          </cell>
          <cell r="AF33" t="str">
            <v>"---"</v>
          </cell>
        </row>
        <row r="34">
          <cell r="B34">
            <v>27</v>
          </cell>
          <cell r="D34" t="str">
            <v>Jesen Roring</v>
          </cell>
          <cell r="F34" t="str">
            <v>L</v>
          </cell>
          <cell r="G34" t="str">
            <v>-</v>
          </cell>
          <cell r="H34" t="str">
            <v>Wosia</v>
          </cell>
          <cell r="I34" t="str">
            <v>07.01.2007</v>
          </cell>
          <cell r="J34">
            <v>15</v>
          </cell>
          <cell r="K34" t="str">
            <v>-</v>
          </cell>
          <cell r="L34" t="str">
            <v>√</v>
          </cell>
          <cell r="M34" t="str">
            <v>-</v>
          </cell>
          <cell r="N34" t="str">
            <v>-</v>
          </cell>
          <cell r="O34" t="str">
            <v>-</v>
          </cell>
          <cell r="P34" t="str">
            <v>-</v>
          </cell>
          <cell r="Q34" t="str">
            <v>-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√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SMP</v>
          </cell>
          <cell r="AA34" t="str">
            <v>Siswa</v>
          </cell>
          <cell r="AB34" t="str">
            <v>Belum Kawin</v>
          </cell>
          <cell r="AC34" t="str">
            <v>Anak</v>
          </cell>
          <cell r="AD34" t="str">
            <v xml:space="preserve"> </v>
          </cell>
          <cell r="AF34" t="str">
            <v>"---"</v>
          </cell>
        </row>
        <row r="35">
          <cell r="B35">
            <v>28</v>
          </cell>
          <cell r="D35" t="str">
            <v>Samuel Roring</v>
          </cell>
          <cell r="F35" t="str">
            <v>L</v>
          </cell>
          <cell r="G35" t="str">
            <v>-</v>
          </cell>
          <cell r="H35" t="str">
            <v>Tilope</v>
          </cell>
          <cell r="I35" t="str">
            <v>02.11.1972</v>
          </cell>
          <cell r="J35">
            <v>50</v>
          </cell>
          <cell r="K35" t="str">
            <v>-</v>
          </cell>
          <cell r="L35" t="str">
            <v>√</v>
          </cell>
          <cell r="M35" t="str">
            <v>-</v>
          </cell>
          <cell r="N35" t="str">
            <v>√</v>
          </cell>
          <cell r="O35" t="str">
            <v>-</v>
          </cell>
          <cell r="P35" t="str">
            <v>-</v>
          </cell>
          <cell r="Q35" t="str">
            <v>-</v>
          </cell>
          <cell r="R35" t="str">
            <v>√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SD</v>
          </cell>
          <cell r="AA35" t="str">
            <v>-</v>
          </cell>
          <cell r="AB35" t="str">
            <v>Belum Kawin</v>
          </cell>
          <cell r="AC35" t="str">
            <v>Saudara</v>
          </cell>
          <cell r="AD35" t="str">
            <v xml:space="preserve"> </v>
          </cell>
          <cell r="AF35" t="str">
            <v>"---"</v>
          </cell>
        </row>
        <row r="36">
          <cell r="B36">
            <v>29</v>
          </cell>
          <cell r="D36" t="str">
            <v>Agnes Roring</v>
          </cell>
          <cell r="F36" t="str">
            <v>-</v>
          </cell>
          <cell r="G36" t="str">
            <v>P</v>
          </cell>
          <cell r="H36" t="str">
            <v>Tilope</v>
          </cell>
          <cell r="I36" t="str">
            <v>19.04.2006</v>
          </cell>
          <cell r="J36">
            <v>16</v>
          </cell>
          <cell r="K36" t="str">
            <v>-</v>
          </cell>
          <cell r="L36" t="str">
            <v>√</v>
          </cell>
          <cell r="M36" t="str">
            <v>-</v>
          </cell>
          <cell r="N36" t="str">
            <v>-</v>
          </cell>
          <cell r="O36" t="str">
            <v>-</v>
          </cell>
          <cell r="P36" t="str">
            <v>-</v>
          </cell>
          <cell r="Q36" t="str">
            <v>-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√</v>
          </cell>
          <cell r="X36" t="str">
            <v>-</v>
          </cell>
          <cell r="Y36" t="str">
            <v>-</v>
          </cell>
          <cell r="Z36" t="str">
            <v>SMP</v>
          </cell>
          <cell r="AA36" t="str">
            <v>Siswa</v>
          </cell>
          <cell r="AB36" t="str">
            <v>Belum Kawin</v>
          </cell>
          <cell r="AC36" t="str">
            <v>Saudara</v>
          </cell>
          <cell r="AD36" t="str">
            <v xml:space="preserve"> </v>
          </cell>
          <cell r="AF36" t="str">
            <v>"---"</v>
          </cell>
        </row>
        <row r="37">
          <cell r="B37">
            <v>30</v>
          </cell>
          <cell r="C37" t="str">
            <v>: WIL.3.9/ I / 09</v>
          </cell>
          <cell r="D37" t="str">
            <v>Ronny Bawues</v>
          </cell>
          <cell r="E37" t="str">
            <v>WKO</v>
          </cell>
          <cell r="F37" t="str">
            <v>L</v>
          </cell>
          <cell r="G37" t="str">
            <v>-</v>
          </cell>
          <cell r="H37" t="str">
            <v>Gamsungi</v>
          </cell>
          <cell r="I37" t="str">
            <v>19.12.1974</v>
          </cell>
          <cell r="J37">
            <v>48</v>
          </cell>
          <cell r="K37" t="str">
            <v>20.01.2002</v>
          </cell>
          <cell r="L37" t="str">
            <v>√</v>
          </cell>
          <cell r="M37" t="str">
            <v>-</v>
          </cell>
          <cell r="N37" t="str">
            <v>√</v>
          </cell>
          <cell r="O37" t="str">
            <v>-</v>
          </cell>
          <cell r="P37" t="str">
            <v>√</v>
          </cell>
          <cell r="Q37" t="str">
            <v>-</v>
          </cell>
          <cell r="R37" t="str">
            <v>√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SMU</v>
          </cell>
          <cell r="AA37" t="str">
            <v>Swasta</v>
          </cell>
          <cell r="AB37" t="str">
            <v>Kawin</v>
          </cell>
          <cell r="AC37" t="str">
            <v>Suami</v>
          </cell>
          <cell r="AD37" t="str">
            <v xml:space="preserve"> </v>
          </cell>
          <cell r="AE37" t="str">
            <v>Pnt. Ronny Bawues</v>
          </cell>
          <cell r="AF37" t="str">
            <v>"---"</v>
          </cell>
        </row>
        <row r="38">
          <cell r="B38">
            <v>31</v>
          </cell>
          <cell r="D38" t="str">
            <v>Henny Bertha Mamahe</v>
          </cell>
          <cell r="F38" t="str">
            <v>-</v>
          </cell>
          <cell r="G38" t="str">
            <v>P</v>
          </cell>
          <cell r="H38" t="str">
            <v>Wko</v>
          </cell>
          <cell r="I38" t="str">
            <v>30.05.1984</v>
          </cell>
          <cell r="J38">
            <v>38</v>
          </cell>
          <cell r="K38" t="str">
            <v>-</v>
          </cell>
          <cell r="L38" t="str">
            <v>-</v>
          </cell>
          <cell r="M38" t="str">
            <v>√</v>
          </cell>
          <cell r="N38" t="str">
            <v>-</v>
          </cell>
          <cell r="O38" t="str">
            <v>√</v>
          </cell>
          <cell r="P38" t="str">
            <v>-</v>
          </cell>
          <cell r="Q38" t="str">
            <v>√</v>
          </cell>
          <cell r="R38" t="str">
            <v>-</v>
          </cell>
          <cell r="S38" t="str">
            <v>√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SMU</v>
          </cell>
          <cell r="AA38" t="str">
            <v>IRT</v>
          </cell>
          <cell r="AB38" t="str">
            <v>Kawin</v>
          </cell>
          <cell r="AC38" t="str">
            <v>Istri</v>
          </cell>
          <cell r="AD38" t="str">
            <v xml:space="preserve"> </v>
          </cell>
          <cell r="AF38" t="str">
            <v>"---"</v>
          </cell>
        </row>
        <row r="39">
          <cell r="B39">
            <v>32</v>
          </cell>
          <cell r="D39" t="str">
            <v>Victor Pataniho, A.Md</v>
          </cell>
          <cell r="F39" t="str">
            <v>L</v>
          </cell>
          <cell r="G39" t="str">
            <v>-</v>
          </cell>
          <cell r="H39" t="str">
            <v>Rawajaya</v>
          </cell>
          <cell r="I39" t="str">
            <v>30.10.1997</v>
          </cell>
          <cell r="J39">
            <v>25</v>
          </cell>
          <cell r="K39" t="str">
            <v>-</v>
          </cell>
          <cell r="L39" t="str">
            <v>√</v>
          </cell>
          <cell r="M39" t="str">
            <v>-</v>
          </cell>
          <cell r="N39" t="str">
            <v>√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√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D3</v>
          </cell>
          <cell r="AA39" t="str">
            <v>Swasta</v>
          </cell>
          <cell r="AB39" t="str">
            <v>Belum Kawin</v>
          </cell>
          <cell r="AC39" t="str">
            <v>Anak</v>
          </cell>
          <cell r="AD39" t="str">
            <v xml:space="preserve"> </v>
          </cell>
          <cell r="AF39" t="str">
            <v>"---"</v>
          </cell>
        </row>
        <row r="40">
          <cell r="B40">
            <v>33</v>
          </cell>
          <cell r="D40" t="str">
            <v>Vivanty Verina Bawues</v>
          </cell>
          <cell r="F40" t="str">
            <v>-</v>
          </cell>
          <cell r="G40" t="str">
            <v>P</v>
          </cell>
          <cell r="H40" t="str">
            <v>Wko</v>
          </cell>
          <cell r="I40" t="str">
            <v>20.03.2001</v>
          </cell>
          <cell r="J40">
            <v>21</v>
          </cell>
          <cell r="K40" t="str">
            <v>-</v>
          </cell>
          <cell r="L40" t="str">
            <v>-</v>
          </cell>
          <cell r="M40" t="str">
            <v>√</v>
          </cell>
          <cell r="N40" t="str">
            <v>-</v>
          </cell>
          <cell r="O40" t="str">
            <v>√</v>
          </cell>
          <cell r="P40" t="str">
            <v>-</v>
          </cell>
          <cell r="Q40" t="str">
            <v>-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√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D4</v>
          </cell>
          <cell r="AA40" t="str">
            <v>Mahasiswa</v>
          </cell>
          <cell r="AB40" t="str">
            <v>Belum Kawin</v>
          </cell>
          <cell r="AC40" t="str">
            <v>Anak</v>
          </cell>
          <cell r="AD40" t="str">
            <v xml:space="preserve"> </v>
          </cell>
          <cell r="AF40" t="str">
            <v>Luar Daerah</v>
          </cell>
        </row>
        <row r="41">
          <cell r="B41">
            <v>34</v>
          </cell>
          <cell r="D41" t="str">
            <v>Frengky Delon Bawues</v>
          </cell>
          <cell r="F41" t="str">
            <v>L</v>
          </cell>
          <cell r="G41" t="str">
            <v>-</v>
          </cell>
          <cell r="H41" t="str">
            <v>Wko</v>
          </cell>
          <cell r="I41" t="str">
            <v>27.02.2005</v>
          </cell>
          <cell r="J41">
            <v>17</v>
          </cell>
          <cell r="K41" t="str">
            <v>-</v>
          </cell>
          <cell r="L41" t="str">
            <v>√</v>
          </cell>
          <cell r="M41" t="str">
            <v>-</v>
          </cell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√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SMU</v>
          </cell>
          <cell r="AA41" t="str">
            <v>Siswa</v>
          </cell>
          <cell r="AB41" t="str">
            <v>Belum Kawin</v>
          </cell>
          <cell r="AC41" t="str">
            <v>Anak</v>
          </cell>
          <cell r="AD41" t="str">
            <v xml:space="preserve"> </v>
          </cell>
          <cell r="AF41" t="str">
            <v>"---"</v>
          </cell>
        </row>
        <row r="42">
          <cell r="B42">
            <v>35</v>
          </cell>
          <cell r="D42" t="str">
            <v>Victor Claudio Bawues</v>
          </cell>
          <cell r="F42" t="str">
            <v>L</v>
          </cell>
          <cell r="G42" t="str">
            <v>-</v>
          </cell>
          <cell r="H42" t="str">
            <v>Tobelo</v>
          </cell>
          <cell r="I42" t="str">
            <v>10.11.2010</v>
          </cell>
          <cell r="J42">
            <v>12</v>
          </cell>
          <cell r="K42" t="str">
            <v>-</v>
          </cell>
          <cell r="L42" t="str">
            <v>√</v>
          </cell>
          <cell r="M42" t="str">
            <v>-</v>
          </cell>
          <cell r="N42" t="str">
            <v>-</v>
          </cell>
          <cell r="O42" t="str">
            <v>-</v>
          </cell>
          <cell r="P42" t="str">
            <v>-</v>
          </cell>
          <cell r="Q42" t="str">
            <v>-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√</v>
          </cell>
          <cell r="Y42" t="str">
            <v>-</v>
          </cell>
          <cell r="Z42" t="str">
            <v>SD</v>
          </cell>
          <cell r="AA42" t="str">
            <v>Siswa</v>
          </cell>
          <cell r="AB42" t="str">
            <v>Belum Kawin</v>
          </cell>
          <cell r="AC42" t="str">
            <v>Anak</v>
          </cell>
          <cell r="AD42" t="str">
            <v xml:space="preserve"> </v>
          </cell>
          <cell r="AF42" t="str">
            <v>"---"</v>
          </cell>
        </row>
        <row r="43">
          <cell r="B43">
            <v>36</v>
          </cell>
          <cell r="C43" t="str">
            <v>: WIL.3.9/ I / 11</v>
          </cell>
          <cell r="D43" t="str">
            <v>Pdt. Williams Ruddy Tindage, M.Teol</v>
          </cell>
          <cell r="E43" t="str">
            <v>WKO</v>
          </cell>
          <cell r="F43" t="str">
            <v>L</v>
          </cell>
          <cell r="G43" t="str">
            <v>-</v>
          </cell>
          <cell r="H43" t="str">
            <v>Tobelo</v>
          </cell>
          <cell r="I43" t="str">
            <v>15.07.1969</v>
          </cell>
          <cell r="J43">
            <v>53</v>
          </cell>
          <cell r="K43" t="str">
            <v>07.09.1994</v>
          </cell>
          <cell r="L43" t="str">
            <v>√</v>
          </cell>
          <cell r="M43" t="str">
            <v>-</v>
          </cell>
          <cell r="N43" t="str">
            <v>√</v>
          </cell>
          <cell r="O43" t="str">
            <v>-</v>
          </cell>
          <cell r="P43" t="str">
            <v>√</v>
          </cell>
          <cell r="Q43" t="str">
            <v>-</v>
          </cell>
          <cell r="R43" t="str">
            <v>√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S2</v>
          </cell>
          <cell r="AA43" t="str">
            <v>POG</v>
          </cell>
          <cell r="AB43" t="str">
            <v>Kawin</v>
          </cell>
          <cell r="AC43" t="str">
            <v>Suami</v>
          </cell>
          <cell r="AD43" t="str">
            <v xml:space="preserve"> </v>
          </cell>
          <cell r="AE43" t="str">
            <v>Pnt. Ronny Bawues</v>
          </cell>
          <cell r="AF43" t="str">
            <v>"---"</v>
          </cell>
        </row>
        <row r="44">
          <cell r="B44">
            <v>37</v>
          </cell>
          <cell r="D44" t="str">
            <v>Clara Duke</v>
          </cell>
          <cell r="F44" t="str">
            <v>-</v>
          </cell>
          <cell r="G44" t="str">
            <v>P</v>
          </cell>
          <cell r="H44" t="str">
            <v>Tobelo</v>
          </cell>
          <cell r="I44" t="str">
            <v>17.12.1975</v>
          </cell>
          <cell r="J44">
            <v>47</v>
          </cell>
          <cell r="K44" t="str">
            <v>-</v>
          </cell>
          <cell r="L44" t="str">
            <v>-</v>
          </cell>
          <cell r="M44" t="str">
            <v>√</v>
          </cell>
          <cell r="N44" t="str">
            <v>-</v>
          </cell>
          <cell r="O44" t="str">
            <v>√</v>
          </cell>
          <cell r="P44" t="str">
            <v>-</v>
          </cell>
          <cell r="Q44" t="str">
            <v>√</v>
          </cell>
          <cell r="R44" t="str">
            <v>-</v>
          </cell>
          <cell r="S44" t="str">
            <v>√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SMA</v>
          </cell>
          <cell r="AA44" t="str">
            <v>IRT</v>
          </cell>
          <cell r="AB44" t="str">
            <v>Kawin</v>
          </cell>
          <cell r="AC44" t="str">
            <v>Istri</v>
          </cell>
          <cell r="AD44" t="str">
            <v xml:space="preserve"> </v>
          </cell>
          <cell r="AF44" t="str">
            <v>"---"</v>
          </cell>
        </row>
        <row r="45">
          <cell r="B45">
            <v>38</v>
          </cell>
          <cell r="D45" t="str">
            <v>Joan Christian Tindage</v>
          </cell>
          <cell r="F45" t="str">
            <v>L</v>
          </cell>
          <cell r="G45" t="str">
            <v>-</v>
          </cell>
          <cell r="H45" t="str">
            <v>Tobelo</v>
          </cell>
          <cell r="I45" t="str">
            <v>30.05.2011</v>
          </cell>
          <cell r="J45">
            <v>11</v>
          </cell>
          <cell r="K45" t="str">
            <v>-</v>
          </cell>
          <cell r="L45" t="str">
            <v>√</v>
          </cell>
          <cell r="M45" t="str">
            <v>-</v>
          </cell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√</v>
          </cell>
          <cell r="Y45" t="str">
            <v>-</v>
          </cell>
          <cell r="Z45" t="str">
            <v>SD</v>
          </cell>
          <cell r="AA45" t="str">
            <v>-</v>
          </cell>
          <cell r="AB45" t="str">
            <v>Belum Kawin</v>
          </cell>
          <cell r="AC45" t="str">
            <v>Anak</v>
          </cell>
          <cell r="AD45" t="str">
            <v xml:space="preserve"> </v>
          </cell>
          <cell r="AF45" t="str">
            <v>"---"</v>
          </cell>
        </row>
        <row r="46">
          <cell r="B46">
            <v>39</v>
          </cell>
          <cell r="D46" t="str">
            <v>Deki Posu</v>
          </cell>
          <cell r="F46" t="str">
            <v>L</v>
          </cell>
          <cell r="G46" t="str">
            <v>-</v>
          </cell>
          <cell r="H46" t="str">
            <v>Galela</v>
          </cell>
          <cell r="I46" t="str">
            <v>-</v>
          </cell>
          <cell r="J46" t="e">
            <v>#VALUE!</v>
          </cell>
          <cell r="K46" t="str">
            <v>-</v>
          </cell>
          <cell r="L46" t="str">
            <v>√</v>
          </cell>
          <cell r="M46" t="str">
            <v>-</v>
          </cell>
          <cell r="N46" t="str">
            <v>√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√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SD</v>
          </cell>
          <cell r="AA46" t="str">
            <v>-</v>
          </cell>
          <cell r="AB46" t="str">
            <v>Belum Kawin</v>
          </cell>
          <cell r="AC46" t="str">
            <v>Anak Angkat</v>
          </cell>
          <cell r="AD46" t="e">
            <v>#VALUE!</v>
          </cell>
          <cell r="AF46" t="str">
            <v>"---"</v>
          </cell>
        </row>
        <row r="47">
          <cell r="B47">
            <v>40</v>
          </cell>
          <cell r="D47" t="str">
            <v>Lisya Tindage</v>
          </cell>
          <cell r="F47" t="str">
            <v>-</v>
          </cell>
          <cell r="G47" t="str">
            <v>P</v>
          </cell>
          <cell r="H47" t="str">
            <v>Mawea</v>
          </cell>
          <cell r="I47" t="str">
            <v>16.10.2010</v>
          </cell>
          <cell r="J47">
            <v>12</v>
          </cell>
          <cell r="K47" t="str">
            <v>-</v>
          </cell>
          <cell r="L47" t="str">
            <v>-</v>
          </cell>
          <cell r="M47" t="str">
            <v>√</v>
          </cell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√</v>
          </cell>
          <cell r="Z47" t="str">
            <v>SD</v>
          </cell>
          <cell r="AA47" t="str">
            <v>-</v>
          </cell>
          <cell r="AB47" t="str">
            <v>Belum Kawin</v>
          </cell>
          <cell r="AC47" t="str">
            <v>Anak</v>
          </cell>
          <cell r="AD47" t="str">
            <v xml:space="preserve"> </v>
          </cell>
          <cell r="AF47" t="str">
            <v>"---"</v>
          </cell>
        </row>
        <row r="48">
          <cell r="B48">
            <v>41</v>
          </cell>
          <cell r="C48" t="str">
            <v>: WIL.3.9/ I / 12</v>
          </cell>
          <cell r="D48" t="str">
            <v>Yaneke S. Lantaka</v>
          </cell>
          <cell r="E48" t="str">
            <v>Wosia</v>
          </cell>
          <cell r="F48" t="str">
            <v>-</v>
          </cell>
          <cell r="G48" t="str">
            <v>P</v>
          </cell>
          <cell r="H48" t="str">
            <v>Tobelo</v>
          </cell>
          <cell r="I48" t="str">
            <v>16.01.1954</v>
          </cell>
          <cell r="J48">
            <v>68</v>
          </cell>
          <cell r="K48" t="str">
            <v>Janda</v>
          </cell>
          <cell r="L48" t="str">
            <v>-</v>
          </cell>
          <cell r="M48" t="str">
            <v>√</v>
          </cell>
          <cell r="N48" t="str">
            <v>-</v>
          </cell>
          <cell r="O48" t="str">
            <v>√</v>
          </cell>
          <cell r="P48" t="str">
            <v>-</v>
          </cell>
          <cell r="Q48" t="str">
            <v>√</v>
          </cell>
          <cell r="R48" t="str">
            <v>-</v>
          </cell>
          <cell r="S48" t="str">
            <v>√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PGSLP</v>
          </cell>
          <cell r="AA48" t="str">
            <v>Pensiunan PNS</v>
          </cell>
          <cell r="AB48" t="str">
            <v>Kawin</v>
          </cell>
          <cell r="AC48" t="str">
            <v>Kepala Keluarga</v>
          </cell>
          <cell r="AD48" t="str">
            <v>Lansia</v>
          </cell>
          <cell r="AE48" t="str">
            <v>Pnt. Ferderika Tuela</v>
          </cell>
          <cell r="AF48" t="str">
            <v>"---"</v>
          </cell>
        </row>
        <row r="49">
          <cell r="B49">
            <v>42</v>
          </cell>
          <cell r="D49" t="str">
            <v>Rolando Sangkop</v>
          </cell>
          <cell r="F49" t="str">
            <v>L</v>
          </cell>
          <cell r="G49" t="str">
            <v>-</v>
          </cell>
          <cell r="H49" t="str">
            <v>Ternate</v>
          </cell>
          <cell r="I49" t="str">
            <v>26.12.1979</v>
          </cell>
          <cell r="J49">
            <v>43</v>
          </cell>
          <cell r="K49" t="str">
            <v>-</v>
          </cell>
          <cell r="L49" t="str">
            <v>√</v>
          </cell>
          <cell r="M49" t="str">
            <v>-</v>
          </cell>
          <cell r="N49" t="str">
            <v>√</v>
          </cell>
          <cell r="O49" t="str">
            <v>-</v>
          </cell>
          <cell r="P49" t="str">
            <v>√</v>
          </cell>
          <cell r="Q49" t="str">
            <v>-</v>
          </cell>
          <cell r="R49" t="str">
            <v>√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SMU</v>
          </cell>
          <cell r="AA49" t="str">
            <v>Wiraswasta</v>
          </cell>
          <cell r="AB49" t="str">
            <v>Kawin</v>
          </cell>
          <cell r="AC49" t="str">
            <v>Anak</v>
          </cell>
          <cell r="AD49" t="str">
            <v xml:space="preserve"> </v>
          </cell>
          <cell r="AF49" t="str">
            <v>"---"</v>
          </cell>
        </row>
        <row r="50">
          <cell r="B50">
            <v>43</v>
          </cell>
          <cell r="D50" t="str">
            <v>Nicholas Sangkop</v>
          </cell>
          <cell r="F50" t="str">
            <v>L</v>
          </cell>
          <cell r="G50" t="str">
            <v>-</v>
          </cell>
          <cell r="H50" t="str">
            <v>Tobelo</v>
          </cell>
          <cell r="I50" t="str">
            <v>06.01.2003</v>
          </cell>
          <cell r="J50">
            <v>19</v>
          </cell>
          <cell r="K50" t="str">
            <v>-</v>
          </cell>
          <cell r="L50" t="str">
            <v>√</v>
          </cell>
          <cell r="M50" t="str">
            <v>-</v>
          </cell>
          <cell r="N50" t="str">
            <v>-</v>
          </cell>
          <cell r="O50" t="str">
            <v>-</v>
          </cell>
          <cell r="P50" t="str">
            <v>-</v>
          </cell>
          <cell r="Q50" t="str">
            <v>-</v>
          </cell>
          <cell r="R50" t="str">
            <v>-</v>
          </cell>
          <cell r="S50" t="str">
            <v>-</v>
          </cell>
          <cell r="T50" t="str">
            <v>√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SMA</v>
          </cell>
          <cell r="AA50" t="str">
            <v>Siswa</v>
          </cell>
          <cell r="AB50" t="str">
            <v>Belum Kawin</v>
          </cell>
          <cell r="AC50" t="str">
            <v>Cucu</v>
          </cell>
          <cell r="AD50" t="str">
            <v xml:space="preserve"> </v>
          </cell>
          <cell r="AF50" t="str">
            <v>"---"</v>
          </cell>
        </row>
        <row r="51">
          <cell r="B51">
            <v>44</v>
          </cell>
          <cell r="D51" t="str">
            <v>Rivandi Sangkop</v>
          </cell>
          <cell r="F51" t="str">
            <v>L</v>
          </cell>
          <cell r="G51" t="str">
            <v>-</v>
          </cell>
          <cell r="H51" t="str">
            <v>Tobelo</v>
          </cell>
          <cell r="I51" t="str">
            <v>21.10.2005</v>
          </cell>
          <cell r="J51">
            <v>17</v>
          </cell>
          <cell r="K51" t="str">
            <v>-</v>
          </cell>
          <cell r="L51" t="str">
            <v>√</v>
          </cell>
          <cell r="M51" t="str">
            <v>-</v>
          </cell>
          <cell r="N51" t="str">
            <v>-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√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SMP</v>
          </cell>
          <cell r="AA51" t="str">
            <v>Siswa</v>
          </cell>
          <cell r="AB51" t="str">
            <v>Belum Kawin</v>
          </cell>
          <cell r="AC51" t="str">
            <v>Cucu</v>
          </cell>
          <cell r="AD51" t="str">
            <v xml:space="preserve"> </v>
          </cell>
          <cell r="AF51" t="str">
            <v>"---"</v>
          </cell>
        </row>
        <row r="52">
          <cell r="B52">
            <v>45</v>
          </cell>
          <cell r="C52" t="str">
            <v>: WIL.3.9/ I / 13</v>
          </cell>
          <cell r="D52" t="str">
            <v>Yuder Nayoan</v>
          </cell>
          <cell r="E52" t="str">
            <v>Wosia</v>
          </cell>
          <cell r="F52" t="str">
            <v>L</v>
          </cell>
          <cell r="G52" t="str">
            <v>-</v>
          </cell>
          <cell r="H52" t="str">
            <v>Tobelo</v>
          </cell>
          <cell r="I52" t="str">
            <v>09.05.1975</v>
          </cell>
          <cell r="J52">
            <v>47</v>
          </cell>
          <cell r="K52" t="str">
            <v>06.08.2008</v>
          </cell>
          <cell r="L52" t="str">
            <v>√</v>
          </cell>
          <cell r="M52" t="str">
            <v>-</v>
          </cell>
          <cell r="N52" t="str">
            <v>√</v>
          </cell>
          <cell r="O52" t="str">
            <v>-</v>
          </cell>
          <cell r="P52" t="str">
            <v>√</v>
          </cell>
          <cell r="Q52" t="str">
            <v>-</v>
          </cell>
          <cell r="R52" t="str">
            <v>√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SMA</v>
          </cell>
          <cell r="AA52" t="str">
            <v>Sopir</v>
          </cell>
          <cell r="AB52" t="str">
            <v>Kawin</v>
          </cell>
          <cell r="AC52" t="str">
            <v>Suami</v>
          </cell>
          <cell r="AD52" t="str">
            <v xml:space="preserve"> </v>
          </cell>
          <cell r="AE52" t="str">
            <v>Dkn. Yuder Nayoan</v>
          </cell>
          <cell r="AF52" t="str">
            <v>"---"</v>
          </cell>
        </row>
        <row r="53">
          <cell r="B53">
            <v>46</v>
          </cell>
          <cell r="D53" t="str">
            <v>Yulista Bawues</v>
          </cell>
          <cell r="F53" t="str">
            <v>-</v>
          </cell>
          <cell r="G53" t="str">
            <v>P</v>
          </cell>
          <cell r="H53" t="str">
            <v>Tilope</v>
          </cell>
          <cell r="I53" t="str">
            <v>18.02.1989</v>
          </cell>
          <cell r="J53">
            <v>33</v>
          </cell>
          <cell r="K53" t="str">
            <v>-</v>
          </cell>
          <cell r="L53" t="str">
            <v>-</v>
          </cell>
          <cell r="M53" t="str">
            <v>√</v>
          </cell>
          <cell r="N53" t="str">
            <v>-</v>
          </cell>
          <cell r="O53" t="str">
            <v>√</v>
          </cell>
          <cell r="P53" t="str">
            <v>-</v>
          </cell>
          <cell r="Q53" t="str">
            <v>√</v>
          </cell>
          <cell r="R53" t="str">
            <v>-</v>
          </cell>
          <cell r="S53" t="str">
            <v>√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SMA</v>
          </cell>
          <cell r="AA53" t="str">
            <v>IRT</v>
          </cell>
          <cell r="AB53" t="str">
            <v>Kawin</v>
          </cell>
          <cell r="AC53" t="str">
            <v>Istri</v>
          </cell>
          <cell r="AD53" t="str">
            <v xml:space="preserve"> </v>
          </cell>
          <cell r="AF53" t="str">
            <v>"---"</v>
          </cell>
        </row>
        <row r="54">
          <cell r="B54">
            <v>47</v>
          </cell>
          <cell r="D54" t="str">
            <v>Aprilio Marcelino Nayoan</v>
          </cell>
          <cell r="F54" t="str">
            <v>L</v>
          </cell>
          <cell r="G54" t="str">
            <v>-</v>
          </cell>
          <cell r="H54" t="str">
            <v>Tobelo</v>
          </cell>
          <cell r="I54" t="str">
            <v>04.04.2009</v>
          </cell>
          <cell r="J54">
            <v>13</v>
          </cell>
          <cell r="K54" t="str">
            <v>-</v>
          </cell>
          <cell r="L54" t="str">
            <v>√</v>
          </cell>
          <cell r="M54" t="str">
            <v>-</v>
          </cell>
          <cell r="N54" t="str">
            <v>-</v>
          </cell>
          <cell r="O54" t="str">
            <v>-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√</v>
          </cell>
          <cell r="Y54" t="str">
            <v>-</v>
          </cell>
          <cell r="Z54" t="str">
            <v>SD</v>
          </cell>
          <cell r="AA54" t="str">
            <v>Siswa</v>
          </cell>
          <cell r="AB54" t="str">
            <v>Belum Kawin</v>
          </cell>
          <cell r="AC54" t="str">
            <v>Anak</v>
          </cell>
          <cell r="AD54" t="str">
            <v xml:space="preserve"> </v>
          </cell>
          <cell r="AF54" t="str">
            <v>"---"</v>
          </cell>
        </row>
        <row r="55">
          <cell r="B55">
            <v>48</v>
          </cell>
          <cell r="D55" t="str">
            <v>Maychel Frans Nayoan</v>
          </cell>
          <cell r="F55" t="str">
            <v>L</v>
          </cell>
          <cell r="G55" t="str">
            <v>-</v>
          </cell>
          <cell r="H55" t="str">
            <v>Tobelo</v>
          </cell>
          <cell r="I55" t="str">
            <v>11.05.2015</v>
          </cell>
          <cell r="J55">
            <v>7</v>
          </cell>
          <cell r="K55" t="str">
            <v>-</v>
          </cell>
          <cell r="L55" t="str">
            <v>√</v>
          </cell>
          <cell r="M55" t="str">
            <v>-</v>
          </cell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√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Belum Kawin</v>
          </cell>
          <cell r="AC55" t="str">
            <v>Anak</v>
          </cell>
          <cell r="AD55" t="str">
            <v xml:space="preserve"> </v>
          </cell>
          <cell r="AF55" t="str">
            <v>"---"</v>
          </cell>
        </row>
        <row r="56">
          <cell r="B56">
            <v>49</v>
          </cell>
          <cell r="D56" t="str">
            <v>Ventilia Bawues</v>
          </cell>
          <cell r="F56" t="str">
            <v>-</v>
          </cell>
          <cell r="G56" t="str">
            <v>P</v>
          </cell>
          <cell r="H56" t="str">
            <v>Weda</v>
          </cell>
          <cell r="I56" t="str">
            <v>24.10.2011</v>
          </cell>
          <cell r="J56">
            <v>11</v>
          </cell>
          <cell r="K56" t="str">
            <v>-</v>
          </cell>
          <cell r="L56" t="str">
            <v>-</v>
          </cell>
          <cell r="M56" t="str">
            <v>√</v>
          </cell>
          <cell r="N56" t="str">
            <v>-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√</v>
          </cell>
          <cell r="Z56" t="str">
            <v>SD</v>
          </cell>
          <cell r="AA56" t="str">
            <v>Siswa</v>
          </cell>
          <cell r="AB56" t="str">
            <v>Belum Kawin</v>
          </cell>
          <cell r="AC56" t="str">
            <v>Anak Angkat</v>
          </cell>
          <cell r="AD56" t="str">
            <v xml:space="preserve"> </v>
          </cell>
          <cell r="AF56" t="str">
            <v>"---"</v>
          </cell>
        </row>
        <row r="57">
          <cell r="B57">
            <v>50</v>
          </cell>
          <cell r="C57" t="str">
            <v>: WIL.3.9/ I / 15</v>
          </cell>
          <cell r="D57" t="str">
            <v>Hudson Ballamu, S.Pd</v>
          </cell>
          <cell r="E57" t="str">
            <v>WKO</v>
          </cell>
          <cell r="F57" t="str">
            <v>L</v>
          </cell>
          <cell r="G57" t="str">
            <v>-</v>
          </cell>
          <cell r="H57" t="str">
            <v>Dorume</v>
          </cell>
          <cell r="I57" t="str">
            <v>29.09.1973</v>
          </cell>
          <cell r="J57">
            <v>49</v>
          </cell>
          <cell r="K57" t="str">
            <v>25.06.1999</v>
          </cell>
          <cell r="L57" t="str">
            <v>√</v>
          </cell>
          <cell r="M57" t="str">
            <v>-</v>
          </cell>
          <cell r="N57" t="str">
            <v>√</v>
          </cell>
          <cell r="O57" t="str">
            <v>-</v>
          </cell>
          <cell r="P57" t="str">
            <v>√</v>
          </cell>
          <cell r="Q57" t="str">
            <v>-</v>
          </cell>
          <cell r="R57" t="str">
            <v>√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S1</v>
          </cell>
          <cell r="AA57" t="str">
            <v>PNS</v>
          </cell>
          <cell r="AB57" t="str">
            <v>Kawin</v>
          </cell>
          <cell r="AC57" t="str">
            <v>Suami</v>
          </cell>
          <cell r="AD57" t="str">
            <v xml:space="preserve"> </v>
          </cell>
          <cell r="AE57" t="str">
            <v>Pnt. Ronny Bawues</v>
          </cell>
          <cell r="AF57" t="str">
            <v>"---"</v>
          </cell>
        </row>
        <row r="58">
          <cell r="B58">
            <v>51</v>
          </cell>
          <cell r="D58" t="str">
            <v>Dince Lahengko, A.Md</v>
          </cell>
          <cell r="F58" t="str">
            <v>-</v>
          </cell>
          <cell r="G58" t="str">
            <v>P</v>
          </cell>
          <cell r="H58" t="str">
            <v>Tuguis</v>
          </cell>
          <cell r="I58" t="str">
            <v>14.12.1978</v>
          </cell>
          <cell r="J58">
            <v>44</v>
          </cell>
          <cell r="K58" t="str">
            <v>-</v>
          </cell>
          <cell r="L58" t="str">
            <v>-</v>
          </cell>
          <cell r="M58" t="str">
            <v>√</v>
          </cell>
          <cell r="N58" t="str">
            <v>-</v>
          </cell>
          <cell r="O58" t="str">
            <v>√</v>
          </cell>
          <cell r="P58" t="str">
            <v>-</v>
          </cell>
          <cell r="Q58" t="str">
            <v>√</v>
          </cell>
          <cell r="R58" t="str">
            <v>-</v>
          </cell>
          <cell r="S58" t="str">
            <v>√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D3</v>
          </cell>
          <cell r="AA58" t="str">
            <v>PNS</v>
          </cell>
          <cell r="AB58" t="str">
            <v>Kawin</v>
          </cell>
          <cell r="AC58" t="str">
            <v>Istri</v>
          </cell>
          <cell r="AD58" t="str">
            <v xml:space="preserve"> </v>
          </cell>
          <cell r="AF58" t="str">
            <v>"---"</v>
          </cell>
        </row>
        <row r="59">
          <cell r="B59">
            <v>52</v>
          </cell>
          <cell r="D59" t="str">
            <v>Tita Ballamu</v>
          </cell>
          <cell r="F59" t="str">
            <v>-</v>
          </cell>
          <cell r="G59" t="str">
            <v>P</v>
          </cell>
          <cell r="H59" t="str">
            <v>Tobelo</v>
          </cell>
          <cell r="I59" t="str">
            <v>03.01.2008</v>
          </cell>
          <cell r="J59">
            <v>14</v>
          </cell>
          <cell r="K59" t="str">
            <v>-</v>
          </cell>
          <cell r="L59" t="str">
            <v>-</v>
          </cell>
          <cell r="M59" t="str">
            <v>√</v>
          </cell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√</v>
          </cell>
          <cell r="X59" t="str">
            <v>-</v>
          </cell>
          <cell r="Y59" t="str">
            <v>-</v>
          </cell>
          <cell r="Z59" t="str">
            <v>SMP</v>
          </cell>
          <cell r="AA59" t="str">
            <v>Siswa</v>
          </cell>
          <cell r="AB59" t="str">
            <v>Belum Kawin</v>
          </cell>
          <cell r="AC59" t="str">
            <v>Anak</v>
          </cell>
          <cell r="AD59" t="str">
            <v xml:space="preserve"> </v>
          </cell>
          <cell r="AF59" t="str">
            <v>"---"</v>
          </cell>
        </row>
        <row r="60">
          <cell r="B60">
            <v>53</v>
          </cell>
          <cell r="D60" t="str">
            <v>Hoseanri Ballamu</v>
          </cell>
          <cell r="F60" t="str">
            <v>L</v>
          </cell>
          <cell r="G60" t="str">
            <v>-</v>
          </cell>
          <cell r="H60" t="str">
            <v>Tobelo</v>
          </cell>
          <cell r="I60" t="str">
            <v>15.07.2011</v>
          </cell>
          <cell r="J60">
            <v>11</v>
          </cell>
          <cell r="K60" t="str">
            <v>-</v>
          </cell>
          <cell r="L60" t="str">
            <v>√</v>
          </cell>
          <cell r="M60" t="str">
            <v>-</v>
          </cell>
          <cell r="N60" t="str">
            <v>-</v>
          </cell>
          <cell r="O60" t="str">
            <v>-</v>
          </cell>
          <cell r="P60" t="str">
            <v>-</v>
          </cell>
          <cell r="Q60" t="str">
            <v>-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√</v>
          </cell>
          <cell r="Y60" t="str">
            <v>-</v>
          </cell>
          <cell r="Z60" t="str">
            <v>SD</v>
          </cell>
          <cell r="AA60" t="str">
            <v>Siswa</v>
          </cell>
          <cell r="AB60" t="str">
            <v>Belum Kawin</v>
          </cell>
          <cell r="AC60" t="str">
            <v>Anak</v>
          </cell>
          <cell r="AD60" t="str">
            <v xml:space="preserve"> </v>
          </cell>
          <cell r="AF60" t="str">
            <v>"---"</v>
          </cell>
        </row>
        <row r="61">
          <cell r="B61">
            <v>54</v>
          </cell>
          <cell r="D61" t="str">
            <v>Auldrei Tangisa Ballamu</v>
          </cell>
          <cell r="F61" t="str">
            <v>-</v>
          </cell>
          <cell r="G61" t="str">
            <v>P</v>
          </cell>
          <cell r="H61" t="str">
            <v>Tobelo</v>
          </cell>
          <cell r="I61" t="str">
            <v>14.12.2012</v>
          </cell>
          <cell r="J61">
            <v>10</v>
          </cell>
          <cell r="K61" t="str">
            <v>-</v>
          </cell>
          <cell r="L61" t="str">
            <v>-</v>
          </cell>
          <cell r="M61" t="str">
            <v>√</v>
          </cell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√</v>
          </cell>
          <cell r="Z61" t="str">
            <v>SD</v>
          </cell>
          <cell r="AA61" t="str">
            <v>Siswa</v>
          </cell>
          <cell r="AB61" t="str">
            <v>Belum Kawin</v>
          </cell>
          <cell r="AC61" t="str">
            <v>Anak</v>
          </cell>
          <cell r="AD61" t="str">
            <v xml:space="preserve"> </v>
          </cell>
          <cell r="AF61" t="str">
            <v>"---"</v>
          </cell>
        </row>
        <row r="62">
          <cell r="B62">
            <v>55</v>
          </cell>
          <cell r="C62" t="str">
            <v>: WIL.3.9/ I / 18</v>
          </cell>
          <cell r="D62" t="str">
            <v>Viktor Paleba</v>
          </cell>
          <cell r="E62" t="str">
            <v>WKO</v>
          </cell>
          <cell r="F62" t="str">
            <v>L</v>
          </cell>
          <cell r="G62" t="str">
            <v>-</v>
          </cell>
          <cell r="H62" t="str">
            <v>Pitu</v>
          </cell>
          <cell r="I62" t="str">
            <v>26.11.1981</v>
          </cell>
          <cell r="J62">
            <v>41</v>
          </cell>
          <cell r="K62" t="str">
            <v>11.09.2015</v>
          </cell>
          <cell r="L62" t="str">
            <v>√</v>
          </cell>
          <cell r="M62" t="str">
            <v>-</v>
          </cell>
          <cell r="N62" t="str">
            <v>√</v>
          </cell>
          <cell r="O62" t="str">
            <v>-</v>
          </cell>
          <cell r="P62" t="str">
            <v>√</v>
          </cell>
          <cell r="Q62" t="str">
            <v>-</v>
          </cell>
          <cell r="R62" t="str">
            <v>√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SMA</v>
          </cell>
          <cell r="AA62" t="str">
            <v>PNS</v>
          </cell>
          <cell r="AB62" t="str">
            <v>Kawin</v>
          </cell>
          <cell r="AC62" t="str">
            <v>Suami</v>
          </cell>
          <cell r="AD62" t="str">
            <v xml:space="preserve"> </v>
          </cell>
          <cell r="AE62" t="str">
            <v>Dkn. Yuder Nayoan</v>
          </cell>
          <cell r="AF62" t="str">
            <v>"---"</v>
          </cell>
        </row>
        <row r="63">
          <cell r="B63">
            <v>56</v>
          </cell>
          <cell r="D63" t="str">
            <v>Vani Moot</v>
          </cell>
          <cell r="F63" t="str">
            <v>-</v>
          </cell>
          <cell r="G63" t="str">
            <v>P</v>
          </cell>
          <cell r="H63" t="str">
            <v>WKO</v>
          </cell>
          <cell r="I63" t="str">
            <v>26.10.1983</v>
          </cell>
          <cell r="J63">
            <v>39</v>
          </cell>
          <cell r="K63" t="str">
            <v>-</v>
          </cell>
          <cell r="L63" t="str">
            <v>-</v>
          </cell>
          <cell r="M63" t="str">
            <v>√</v>
          </cell>
          <cell r="N63" t="str">
            <v>-</v>
          </cell>
          <cell r="O63" t="str">
            <v>√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√</v>
          </cell>
          <cell r="T63" t="str">
            <v>-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SMA</v>
          </cell>
          <cell r="AA63" t="str">
            <v>IRT</v>
          </cell>
          <cell r="AB63" t="str">
            <v>Kawin</v>
          </cell>
          <cell r="AC63" t="str">
            <v>Istri</v>
          </cell>
          <cell r="AD63" t="str">
            <v xml:space="preserve"> </v>
          </cell>
          <cell r="AF63" t="str">
            <v>"---"</v>
          </cell>
        </row>
        <row r="64">
          <cell r="B64">
            <v>57</v>
          </cell>
          <cell r="D64" t="str">
            <v>Juan Paleba</v>
          </cell>
          <cell r="F64" t="str">
            <v>L</v>
          </cell>
          <cell r="G64" t="str">
            <v>-</v>
          </cell>
          <cell r="H64" t="str">
            <v>WKO</v>
          </cell>
          <cell r="I64" t="str">
            <v>26.05.2005</v>
          </cell>
          <cell r="J64">
            <v>17</v>
          </cell>
          <cell r="K64" t="str">
            <v>-</v>
          </cell>
          <cell r="L64" t="str">
            <v>√</v>
          </cell>
          <cell r="M64" t="str">
            <v>-</v>
          </cell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√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SMA</v>
          </cell>
          <cell r="AA64" t="str">
            <v>Siswa</v>
          </cell>
          <cell r="AB64" t="str">
            <v>Belum Kawin</v>
          </cell>
          <cell r="AC64" t="str">
            <v>Anak</v>
          </cell>
          <cell r="AD64" t="str">
            <v xml:space="preserve"> </v>
          </cell>
          <cell r="AF64" t="str">
            <v>"---"</v>
          </cell>
        </row>
        <row r="65">
          <cell r="B65">
            <v>58</v>
          </cell>
          <cell r="D65" t="str">
            <v>Charind Maribel Paleba</v>
          </cell>
          <cell r="F65" t="str">
            <v>-</v>
          </cell>
          <cell r="G65" t="str">
            <v>P</v>
          </cell>
          <cell r="H65" t="str">
            <v>WKO</v>
          </cell>
          <cell r="I65" t="str">
            <v>16.10.2015</v>
          </cell>
          <cell r="J65">
            <v>7</v>
          </cell>
          <cell r="K65" t="str">
            <v>-</v>
          </cell>
          <cell r="L65" t="str">
            <v>-</v>
          </cell>
          <cell r="M65" t="str">
            <v>√</v>
          </cell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√</v>
          </cell>
          <cell r="Z65" t="str">
            <v>PAUD</v>
          </cell>
          <cell r="AA65" t="str">
            <v>Siswa</v>
          </cell>
          <cell r="AB65" t="str">
            <v>Belum Kawin</v>
          </cell>
          <cell r="AC65" t="str">
            <v>Anak</v>
          </cell>
          <cell r="AD65" t="str">
            <v xml:space="preserve"> </v>
          </cell>
          <cell r="AF65" t="str">
            <v>"---"</v>
          </cell>
        </row>
        <row r="66">
          <cell r="B66">
            <v>59</v>
          </cell>
          <cell r="D66" t="str">
            <v>Kedor Moot</v>
          </cell>
          <cell r="F66" t="str">
            <v>L</v>
          </cell>
          <cell r="G66" t="str">
            <v>-</v>
          </cell>
          <cell r="H66" t="str">
            <v>WKO</v>
          </cell>
          <cell r="I66" t="str">
            <v>10.11.1975</v>
          </cell>
          <cell r="J66">
            <v>47</v>
          </cell>
          <cell r="K66" t="str">
            <v>-</v>
          </cell>
          <cell r="L66" t="str">
            <v>√</v>
          </cell>
          <cell r="M66" t="str">
            <v>-</v>
          </cell>
          <cell r="N66" t="str">
            <v>√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√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SMP</v>
          </cell>
          <cell r="AA66" t="str">
            <v>Sopir</v>
          </cell>
          <cell r="AB66" t="str">
            <v>Belum Kawin</v>
          </cell>
          <cell r="AC66" t="str">
            <v>Saudara</v>
          </cell>
          <cell r="AD66" t="str">
            <v xml:space="preserve"> </v>
          </cell>
          <cell r="AF66" t="str">
            <v>"---"</v>
          </cell>
        </row>
        <row r="67">
          <cell r="B67">
            <v>60</v>
          </cell>
          <cell r="D67" t="str">
            <v>Ferci L. Popoko</v>
          </cell>
          <cell r="F67" t="str">
            <v>-</v>
          </cell>
          <cell r="G67" t="str">
            <v>P</v>
          </cell>
          <cell r="H67" t="str">
            <v>Wosia</v>
          </cell>
          <cell r="I67" t="str">
            <v>10.02.1985</v>
          </cell>
          <cell r="J67">
            <v>37</v>
          </cell>
          <cell r="K67" t="str">
            <v>-</v>
          </cell>
          <cell r="L67" t="str">
            <v>-</v>
          </cell>
          <cell r="M67" t="str">
            <v>√</v>
          </cell>
          <cell r="N67" t="str">
            <v>-</v>
          </cell>
          <cell r="O67" t="str">
            <v>√</v>
          </cell>
          <cell r="P67" t="str">
            <v>-</v>
          </cell>
          <cell r="Q67" t="str">
            <v>-</v>
          </cell>
          <cell r="R67" t="str">
            <v>-</v>
          </cell>
          <cell r="S67" t="str">
            <v>√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SMA</v>
          </cell>
          <cell r="AA67" t="str">
            <v>IRT</v>
          </cell>
          <cell r="AB67" t="str">
            <v>Belum Kawin</v>
          </cell>
          <cell r="AC67" t="str">
            <v>Saudara</v>
          </cell>
          <cell r="AD67" t="str">
            <v xml:space="preserve"> </v>
          </cell>
          <cell r="AF67" t="str">
            <v>"---"</v>
          </cell>
        </row>
        <row r="68">
          <cell r="B68">
            <v>61</v>
          </cell>
          <cell r="C68" t="str">
            <v>: WIL.3.9/ I / 21</v>
          </cell>
          <cell r="D68" t="str">
            <v>Raynoldy Rays Sangkop</v>
          </cell>
          <cell r="F68" t="str">
            <v>L</v>
          </cell>
          <cell r="G68" t="str">
            <v>-</v>
          </cell>
          <cell r="H68" t="str">
            <v>Ternate</v>
          </cell>
          <cell r="I68" t="str">
            <v>03.07.1977</v>
          </cell>
          <cell r="J68">
            <v>45</v>
          </cell>
          <cell r="K68" t="str">
            <v>12.02.2013</v>
          </cell>
          <cell r="L68" t="str">
            <v>√</v>
          </cell>
          <cell r="M68" t="str">
            <v>-</v>
          </cell>
          <cell r="N68" t="str">
            <v>√</v>
          </cell>
          <cell r="O68" t="str">
            <v>-</v>
          </cell>
          <cell r="P68" t="str">
            <v>√</v>
          </cell>
          <cell r="Q68" t="str">
            <v>-</v>
          </cell>
          <cell r="R68" t="str">
            <v>√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STM</v>
          </cell>
          <cell r="AA68" t="str">
            <v>-</v>
          </cell>
          <cell r="AB68" t="str">
            <v>Kawin</v>
          </cell>
          <cell r="AC68" t="str">
            <v>Suami</v>
          </cell>
          <cell r="AD68" t="str">
            <v xml:space="preserve"> </v>
          </cell>
          <cell r="AE68" t="str">
            <v>Pnt. Ferderika Tuela</v>
          </cell>
          <cell r="AF68" t="str">
            <v>"---"</v>
          </cell>
        </row>
        <row r="69">
          <cell r="B69">
            <v>62</v>
          </cell>
          <cell r="D69" t="str">
            <v>Erni Nata</v>
          </cell>
          <cell r="F69" t="str">
            <v>-</v>
          </cell>
          <cell r="G69" t="str">
            <v>P</v>
          </cell>
          <cell r="H69" t="str">
            <v>Tobelo</v>
          </cell>
          <cell r="I69" t="str">
            <v>05.11.1985</v>
          </cell>
          <cell r="J69">
            <v>37</v>
          </cell>
          <cell r="K69" t="str">
            <v>-</v>
          </cell>
          <cell r="L69" t="str">
            <v>-</v>
          </cell>
          <cell r="M69" t="str">
            <v>√</v>
          </cell>
          <cell r="N69" t="str">
            <v>-</v>
          </cell>
          <cell r="O69" t="str">
            <v>√</v>
          </cell>
          <cell r="P69" t="str">
            <v>-</v>
          </cell>
          <cell r="Q69" t="str">
            <v>√</v>
          </cell>
          <cell r="R69" t="str">
            <v>-</v>
          </cell>
          <cell r="S69" t="str">
            <v>√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SD</v>
          </cell>
          <cell r="AA69" t="str">
            <v>IRT</v>
          </cell>
          <cell r="AB69" t="str">
            <v>Kawin</v>
          </cell>
          <cell r="AC69" t="str">
            <v>Istri</v>
          </cell>
          <cell r="AD69" t="str">
            <v xml:space="preserve"> </v>
          </cell>
          <cell r="AF69" t="str">
            <v>"---"</v>
          </cell>
        </row>
        <row r="70">
          <cell r="B70">
            <v>63</v>
          </cell>
          <cell r="C70" t="str">
            <v>: WIL.3.9/ I / 22</v>
          </cell>
          <cell r="D70" t="str">
            <v>Simon Bokako</v>
          </cell>
          <cell r="E70" t="str">
            <v>Wosia</v>
          </cell>
          <cell r="F70" t="str">
            <v>L</v>
          </cell>
          <cell r="G70" t="str">
            <v>-</v>
          </cell>
          <cell r="H70" t="str">
            <v>Wosia</v>
          </cell>
          <cell r="I70" t="str">
            <v>10.10.1998</v>
          </cell>
          <cell r="J70">
            <v>24</v>
          </cell>
          <cell r="K70" t="str">
            <v>12.10.2021</v>
          </cell>
          <cell r="L70" t="str">
            <v>√</v>
          </cell>
          <cell r="M70" t="str">
            <v>-</v>
          </cell>
          <cell r="N70" t="str">
            <v>-</v>
          </cell>
          <cell r="O70" t="str">
            <v>-</v>
          </cell>
          <cell r="P70" t="str">
            <v>-</v>
          </cell>
          <cell r="Q70" t="str">
            <v>-</v>
          </cell>
          <cell r="R70" t="str">
            <v>-</v>
          </cell>
          <cell r="S70" t="str">
            <v>-</v>
          </cell>
          <cell r="T70" t="str">
            <v>√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SMA</v>
          </cell>
          <cell r="AA70" t="str">
            <v>Swasta</v>
          </cell>
          <cell r="AB70" t="str">
            <v>Kawin</v>
          </cell>
          <cell r="AC70" t="str">
            <v>Suami</v>
          </cell>
          <cell r="AD70" t="str">
            <v xml:space="preserve"> </v>
          </cell>
          <cell r="AE70" t="str">
            <v>Dkn. Yuder Nayoan</v>
          </cell>
          <cell r="AF70" t="str">
            <v>"---"</v>
          </cell>
        </row>
        <row r="71">
          <cell r="B71">
            <v>64</v>
          </cell>
          <cell r="D71" t="str">
            <v>Sarasmara Efiana Lefara</v>
          </cell>
          <cell r="F71" t="str">
            <v>-</v>
          </cell>
          <cell r="G71" t="str">
            <v>P</v>
          </cell>
          <cell r="H71" t="str">
            <v>Efi-Efi</v>
          </cell>
          <cell r="I71" t="str">
            <v>06.01.2000</v>
          </cell>
          <cell r="J71">
            <v>22</v>
          </cell>
          <cell r="K71" t="str">
            <v>-</v>
          </cell>
          <cell r="L71" t="str">
            <v>-</v>
          </cell>
          <cell r="M71" t="str">
            <v>√</v>
          </cell>
          <cell r="N71" t="str">
            <v>-</v>
          </cell>
          <cell r="O71" t="str">
            <v>√</v>
          </cell>
          <cell r="P71" t="str">
            <v>-</v>
          </cell>
          <cell r="Q71" t="str">
            <v>√</v>
          </cell>
          <cell r="R71" t="str">
            <v>-</v>
          </cell>
          <cell r="S71" t="str">
            <v>√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SMA</v>
          </cell>
          <cell r="AA71" t="str">
            <v>IRT</v>
          </cell>
          <cell r="AB71" t="str">
            <v>Kawin</v>
          </cell>
          <cell r="AC71" t="str">
            <v>Istri</v>
          </cell>
          <cell r="AD71" t="str">
            <v xml:space="preserve"> </v>
          </cell>
          <cell r="AF71" t="str">
            <v>"---"</v>
          </cell>
        </row>
        <row r="72">
          <cell r="B72">
            <v>65</v>
          </cell>
          <cell r="D72" t="str">
            <v>Stiven Joen Bokako</v>
          </cell>
          <cell r="F72" t="str">
            <v>L</v>
          </cell>
          <cell r="G72" t="str">
            <v>-</v>
          </cell>
          <cell r="H72" t="str">
            <v>Tobelo</v>
          </cell>
          <cell r="I72" t="str">
            <v>20.09.2019</v>
          </cell>
          <cell r="J72">
            <v>3</v>
          </cell>
          <cell r="K72" t="str">
            <v>-</v>
          </cell>
          <cell r="L72" t="str">
            <v>-</v>
          </cell>
          <cell r="M72" t="str">
            <v>-</v>
          </cell>
          <cell r="N72" t="str">
            <v>-</v>
          </cell>
          <cell r="O72" t="str">
            <v>-</v>
          </cell>
          <cell r="P72" t="str">
            <v>-</v>
          </cell>
          <cell r="Q72" t="str">
            <v>-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√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Belum Kawin</v>
          </cell>
          <cell r="AC72" t="str">
            <v>Anak</v>
          </cell>
          <cell r="AD72" t="str">
            <v xml:space="preserve"> </v>
          </cell>
          <cell r="AF72" t="str">
            <v>"---"</v>
          </cell>
        </row>
        <row r="73">
          <cell r="B73">
            <v>66</v>
          </cell>
          <cell r="C73" t="str">
            <v>: WIL.3.9/ II / 01</v>
          </cell>
          <cell r="D73" t="str">
            <v>Arnesus Umur</v>
          </cell>
          <cell r="E73" t="str">
            <v>WKO</v>
          </cell>
          <cell r="F73" t="str">
            <v>L</v>
          </cell>
          <cell r="G73" t="str">
            <v>-</v>
          </cell>
          <cell r="H73" t="str">
            <v>Tasye</v>
          </cell>
          <cell r="I73" t="str">
            <v>05.08.1972</v>
          </cell>
          <cell r="J73">
            <v>50</v>
          </cell>
          <cell r="K73" t="str">
            <v>25.07.1999</v>
          </cell>
          <cell r="L73" t="str">
            <v>√</v>
          </cell>
          <cell r="M73" t="str">
            <v>-</v>
          </cell>
          <cell r="N73" t="str">
            <v>√</v>
          </cell>
          <cell r="O73" t="str">
            <v>-</v>
          </cell>
          <cell r="P73" t="str">
            <v>√</v>
          </cell>
          <cell r="Q73" t="str">
            <v>-</v>
          </cell>
          <cell r="R73" t="str">
            <v>√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SMA</v>
          </cell>
          <cell r="AA73" t="str">
            <v>TNI</v>
          </cell>
          <cell r="AB73" t="str">
            <v>Kawin</v>
          </cell>
          <cell r="AC73" t="str">
            <v>Suami</v>
          </cell>
          <cell r="AD73" t="str">
            <v xml:space="preserve"> </v>
          </cell>
        </row>
        <row r="74">
          <cell r="B74">
            <v>67</v>
          </cell>
          <cell r="D74" t="str">
            <v>Fransina E. Tomasoa, S.Pi</v>
          </cell>
          <cell r="F74" t="str">
            <v>-</v>
          </cell>
          <cell r="G74" t="str">
            <v>P</v>
          </cell>
          <cell r="H74" t="str">
            <v>Kedi</v>
          </cell>
          <cell r="I74" t="str">
            <v>01.04.1974</v>
          </cell>
          <cell r="J74">
            <v>48</v>
          </cell>
          <cell r="K74" t="str">
            <v>-</v>
          </cell>
          <cell r="L74" t="str">
            <v>-</v>
          </cell>
          <cell r="M74" t="str">
            <v>√</v>
          </cell>
          <cell r="N74" t="str">
            <v>-</v>
          </cell>
          <cell r="O74" t="str">
            <v>√</v>
          </cell>
          <cell r="P74" t="str">
            <v>-</v>
          </cell>
          <cell r="Q74" t="str">
            <v>√</v>
          </cell>
          <cell r="R74" t="str">
            <v>-</v>
          </cell>
          <cell r="S74" t="str">
            <v>√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S1</v>
          </cell>
          <cell r="AA74" t="str">
            <v>PNS</v>
          </cell>
          <cell r="AB74" t="str">
            <v>Kawin</v>
          </cell>
          <cell r="AC74" t="str">
            <v>Istri</v>
          </cell>
          <cell r="AD74" t="str">
            <v xml:space="preserve"> </v>
          </cell>
        </row>
        <row r="75">
          <cell r="B75">
            <v>68</v>
          </cell>
          <cell r="D75" t="str">
            <v>Franklin Arnold Umur</v>
          </cell>
          <cell r="F75" t="str">
            <v>L</v>
          </cell>
          <cell r="G75" t="str">
            <v>-</v>
          </cell>
          <cell r="H75" t="str">
            <v>Ternate</v>
          </cell>
          <cell r="I75" t="str">
            <v>21.03.2000</v>
          </cell>
          <cell r="J75">
            <v>22</v>
          </cell>
          <cell r="K75" t="str">
            <v>-</v>
          </cell>
          <cell r="L75" t="str">
            <v>√</v>
          </cell>
          <cell r="M75" t="str">
            <v>-</v>
          </cell>
          <cell r="N75" t="str">
            <v>√</v>
          </cell>
          <cell r="O75" t="str">
            <v>-</v>
          </cell>
          <cell r="P75" t="str">
            <v>-</v>
          </cell>
          <cell r="Q75" t="str">
            <v>-</v>
          </cell>
          <cell r="R75" t="str">
            <v>-</v>
          </cell>
          <cell r="S75" t="str">
            <v>-</v>
          </cell>
          <cell r="T75" t="str">
            <v>√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SMA</v>
          </cell>
          <cell r="AA75" t="str">
            <v>TNI</v>
          </cell>
          <cell r="AB75" t="str">
            <v>Belum Kawin</v>
          </cell>
          <cell r="AC75" t="str">
            <v>Anak</v>
          </cell>
          <cell r="AD75" t="str">
            <v xml:space="preserve"> </v>
          </cell>
        </row>
        <row r="76">
          <cell r="B76">
            <v>69</v>
          </cell>
          <cell r="D76" t="str">
            <v>Neslly Angela Umur</v>
          </cell>
          <cell r="F76" t="str">
            <v>-</v>
          </cell>
          <cell r="G76" t="str">
            <v>P</v>
          </cell>
          <cell r="H76" t="str">
            <v>Ternate</v>
          </cell>
          <cell r="I76" t="str">
            <v>12.11.2002</v>
          </cell>
          <cell r="J76">
            <v>20</v>
          </cell>
          <cell r="K76" t="str">
            <v>-</v>
          </cell>
          <cell r="L76" t="str">
            <v>-</v>
          </cell>
          <cell r="M76" t="str">
            <v>√</v>
          </cell>
          <cell r="N76" t="str">
            <v>-</v>
          </cell>
          <cell r="O76" t="str">
            <v>√</v>
          </cell>
          <cell r="P76" t="str">
            <v>-</v>
          </cell>
          <cell r="Q76" t="str">
            <v>-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√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S1</v>
          </cell>
          <cell r="AA76" t="str">
            <v>Mahasiswa</v>
          </cell>
          <cell r="AB76" t="str">
            <v>Belum Kawin</v>
          </cell>
          <cell r="AC76" t="str">
            <v>Anak</v>
          </cell>
          <cell r="AD76" t="str">
            <v xml:space="preserve"> </v>
          </cell>
        </row>
        <row r="77">
          <cell r="B77">
            <v>70</v>
          </cell>
          <cell r="D77" t="str">
            <v>Farnes Ammiels Christian Umur</v>
          </cell>
          <cell r="F77" t="str">
            <v>L</v>
          </cell>
          <cell r="G77" t="str">
            <v>-</v>
          </cell>
          <cell r="H77" t="str">
            <v>Tobelo</v>
          </cell>
          <cell r="I77" t="str">
            <v>08.02.2020</v>
          </cell>
          <cell r="J77">
            <v>2</v>
          </cell>
          <cell r="K77" t="str">
            <v>-</v>
          </cell>
          <cell r="L77" t="str">
            <v>√</v>
          </cell>
          <cell r="M77" t="str">
            <v>-</v>
          </cell>
          <cell r="N77" t="str">
            <v>-</v>
          </cell>
          <cell r="O77" t="str">
            <v>-</v>
          </cell>
          <cell r="P77" t="str">
            <v>-</v>
          </cell>
          <cell r="Q77" t="str">
            <v>-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√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Belum Kawin</v>
          </cell>
          <cell r="AC77" t="str">
            <v>Anak</v>
          </cell>
          <cell r="AD77" t="str">
            <v xml:space="preserve"> </v>
          </cell>
        </row>
        <row r="78">
          <cell r="B78">
            <v>71</v>
          </cell>
          <cell r="D78" t="str">
            <v>Leopold Tomasoa</v>
          </cell>
          <cell r="F78" t="str">
            <v>L</v>
          </cell>
          <cell r="G78" t="str">
            <v>-</v>
          </cell>
          <cell r="H78" t="str">
            <v>Kedi</v>
          </cell>
          <cell r="I78" t="str">
            <v>21.09.1987</v>
          </cell>
          <cell r="J78">
            <v>35</v>
          </cell>
          <cell r="K78" t="str">
            <v>-</v>
          </cell>
          <cell r="L78" t="str">
            <v>√</v>
          </cell>
          <cell r="M78" t="str">
            <v>-</v>
          </cell>
          <cell r="N78" t="str">
            <v>√</v>
          </cell>
          <cell r="O78" t="str">
            <v>-</v>
          </cell>
          <cell r="P78" t="str">
            <v>-</v>
          </cell>
          <cell r="Q78" t="str">
            <v>-</v>
          </cell>
          <cell r="R78" t="str">
            <v>-</v>
          </cell>
          <cell r="S78" t="str">
            <v>-</v>
          </cell>
          <cell r="T78" t="str">
            <v>√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SMA</v>
          </cell>
          <cell r="AA78" t="str">
            <v>Swasta</v>
          </cell>
          <cell r="AB78" t="str">
            <v>Belum Kawin</v>
          </cell>
          <cell r="AC78" t="str">
            <v>Adik</v>
          </cell>
          <cell r="AD78" t="str">
            <v xml:space="preserve"> </v>
          </cell>
        </row>
        <row r="79">
          <cell r="B79">
            <v>72</v>
          </cell>
          <cell r="C79" t="str">
            <v>: WIL.3.9/ II / 02</v>
          </cell>
          <cell r="D79" t="str">
            <v>Hengki Tebi</v>
          </cell>
          <cell r="E79" t="str">
            <v>WKO</v>
          </cell>
          <cell r="F79" t="str">
            <v>L</v>
          </cell>
          <cell r="G79" t="str">
            <v>-</v>
          </cell>
          <cell r="H79" t="str">
            <v>Tutuhu</v>
          </cell>
          <cell r="I79" t="str">
            <v>08.09.1980</v>
          </cell>
          <cell r="J79">
            <v>42</v>
          </cell>
          <cell r="K79" t="str">
            <v>19.06.2000</v>
          </cell>
          <cell r="L79" t="str">
            <v>√</v>
          </cell>
          <cell r="M79" t="str">
            <v>-</v>
          </cell>
          <cell r="N79" t="str">
            <v>√</v>
          </cell>
          <cell r="O79" t="str">
            <v>-</v>
          </cell>
          <cell r="P79" t="str">
            <v>√</v>
          </cell>
          <cell r="Q79" t="str">
            <v>-</v>
          </cell>
          <cell r="R79" t="str">
            <v>√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SD</v>
          </cell>
          <cell r="AA79" t="str">
            <v>Tukang Kayu</v>
          </cell>
          <cell r="AB79" t="str">
            <v>Kawin</v>
          </cell>
          <cell r="AC79" t="str">
            <v>Suami</v>
          </cell>
          <cell r="AD79" t="str">
            <v xml:space="preserve"> </v>
          </cell>
        </row>
        <row r="80">
          <cell r="B80">
            <v>73</v>
          </cell>
          <cell r="D80" t="str">
            <v>Yustince Sambali</v>
          </cell>
          <cell r="F80" t="str">
            <v>-</v>
          </cell>
          <cell r="G80" t="str">
            <v>P</v>
          </cell>
          <cell r="H80" t="str">
            <v>Tawakali</v>
          </cell>
          <cell r="I80" t="str">
            <v>21.07.1982</v>
          </cell>
          <cell r="J80">
            <v>40</v>
          </cell>
          <cell r="K80" t="str">
            <v>-</v>
          </cell>
          <cell r="L80" t="str">
            <v>-</v>
          </cell>
          <cell r="M80" t="str">
            <v>√</v>
          </cell>
          <cell r="N80" t="str">
            <v>-</v>
          </cell>
          <cell r="O80" t="str">
            <v>√</v>
          </cell>
          <cell r="P80" t="str">
            <v>-</v>
          </cell>
          <cell r="Q80" t="str">
            <v>√</v>
          </cell>
          <cell r="R80" t="str">
            <v>-</v>
          </cell>
          <cell r="S80" t="str">
            <v>√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SMP</v>
          </cell>
          <cell r="AA80" t="str">
            <v>IRT</v>
          </cell>
          <cell r="AB80" t="str">
            <v>Kawin</v>
          </cell>
          <cell r="AC80" t="str">
            <v>Istri</v>
          </cell>
          <cell r="AD80" t="str">
            <v xml:space="preserve"> </v>
          </cell>
        </row>
        <row r="81">
          <cell r="B81">
            <v>74</v>
          </cell>
          <cell r="D81" t="str">
            <v>Jein Sentya Baraguna</v>
          </cell>
          <cell r="F81" t="str">
            <v>-</v>
          </cell>
          <cell r="G81" t="str">
            <v>P</v>
          </cell>
          <cell r="H81" t="str">
            <v>Tutuhu</v>
          </cell>
          <cell r="I81" t="str">
            <v>08.07.2004</v>
          </cell>
          <cell r="J81">
            <v>18</v>
          </cell>
          <cell r="K81" t="str">
            <v>-</v>
          </cell>
          <cell r="L81" t="str">
            <v>-</v>
          </cell>
          <cell r="M81" t="str">
            <v>√</v>
          </cell>
          <cell r="N81" t="str">
            <v>-</v>
          </cell>
          <cell r="O81" t="str">
            <v>-</v>
          </cell>
          <cell r="P81" t="str">
            <v>-</v>
          </cell>
          <cell r="Q81" t="str">
            <v>-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√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SMA</v>
          </cell>
          <cell r="AA81" t="str">
            <v>Siswa</v>
          </cell>
          <cell r="AB81" t="str">
            <v>Belum Kawin</v>
          </cell>
          <cell r="AC81" t="str">
            <v>Keponakan</v>
          </cell>
          <cell r="AD81" t="str">
            <v xml:space="preserve"> </v>
          </cell>
        </row>
        <row r="82">
          <cell r="B82">
            <v>75</v>
          </cell>
          <cell r="C82" t="str">
            <v>: WIL.3.9/ II / 17</v>
          </cell>
          <cell r="D82" t="str">
            <v>Jemsen Joutongo</v>
          </cell>
          <cell r="F82" t="str">
            <v>L</v>
          </cell>
          <cell r="G82" t="str">
            <v>-</v>
          </cell>
          <cell r="H82" t="str">
            <v>Saolat</v>
          </cell>
          <cell r="I82" t="str">
            <v>02.09.1998</v>
          </cell>
          <cell r="J82">
            <v>24</v>
          </cell>
          <cell r="K82" t="str">
            <v>30.10.2020</v>
          </cell>
          <cell r="L82" t="str">
            <v>√</v>
          </cell>
          <cell r="M82" t="str">
            <v>-</v>
          </cell>
          <cell r="N82" t="str">
            <v>√</v>
          </cell>
          <cell r="O82" t="str">
            <v>-</v>
          </cell>
          <cell r="P82" t="str">
            <v>√</v>
          </cell>
          <cell r="Q82" t="str">
            <v>-</v>
          </cell>
          <cell r="R82" t="str">
            <v>√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SD</v>
          </cell>
          <cell r="AA82" t="str">
            <v>Tukang Batu</v>
          </cell>
          <cell r="AB82" t="str">
            <v>Kawin</v>
          </cell>
          <cell r="AC82" t="str">
            <v>Suami</v>
          </cell>
          <cell r="AD82" t="str">
            <v xml:space="preserve"> </v>
          </cell>
        </row>
        <row r="83">
          <cell r="B83">
            <v>76</v>
          </cell>
          <cell r="D83" t="str">
            <v>Angriani Tebi</v>
          </cell>
          <cell r="F83" t="str">
            <v>-</v>
          </cell>
          <cell r="G83" t="str">
            <v>P</v>
          </cell>
          <cell r="H83" t="str">
            <v>Tutuhu</v>
          </cell>
          <cell r="I83" t="str">
            <v>02.07.2001</v>
          </cell>
          <cell r="J83">
            <v>21</v>
          </cell>
          <cell r="K83" t="str">
            <v>-</v>
          </cell>
          <cell r="L83" t="str">
            <v>-</v>
          </cell>
          <cell r="M83" t="str">
            <v>√</v>
          </cell>
          <cell r="N83" t="str">
            <v>-</v>
          </cell>
          <cell r="O83" t="str">
            <v>√</v>
          </cell>
          <cell r="P83" t="str">
            <v>-</v>
          </cell>
          <cell r="Q83" t="str">
            <v>√</v>
          </cell>
          <cell r="R83" t="str">
            <v>-</v>
          </cell>
          <cell r="S83" t="str">
            <v>√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SMA</v>
          </cell>
          <cell r="AA83" t="str">
            <v>Swasta</v>
          </cell>
          <cell r="AB83" t="str">
            <v>Kawin</v>
          </cell>
          <cell r="AC83" t="str">
            <v>Istri</v>
          </cell>
          <cell r="AD83" t="str">
            <v xml:space="preserve"> </v>
          </cell>
        </row>
        <row r="84">
          <cell r="B84">
            <v>77</v>
          </cell>
          <cell r="D84" t="str">
            <v>Nikolaus Panggayu</v>
          </cell>
          <cell r="F84" t="str">
            <v>L</v>
          </cell>
          <cell r="G84" t="str">
            <v>-</v>
          </cell>
          <cell r="H84" t="str">
            <v>Gamlaha</v>
          </cell>
          <cell r="I84" t="str">
            <v>05.10.2004</v>
          </cell>
          <cell r="J84">
            <v>18</v>
          </cell>
          <cell r="K84" t="str">
            <v>-</v>
          </cell>
          <cell r="L84" t="str">
            <v>√</v>
          </cell>
          <cell r="M84" t="str">
            <v>-</v>
          </cell>
          <cell r="N84" t="str">
            <v>-</v>
          </cell>
          <cell r="O84" t="str">
            <v>-</v>
          </cell>
          <cell r="P84" t="str">
            <v>-</v>
          </cell>
          <cell r="Q84" t="str">
            <v>-</v>
          </cell>
          <cell r="R84" t="str">
            <v>-</v>
          </cell>
          <cell r="S84" t="str">
            <v>-</v>
          </cell>
          <cell r="T84" t="str">
            <v>√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SMA</v>
          </cell>
          <cell r="AA84" t="str">
            <v>Siswa</v>
          </cell>
          <cell r="AB84" t="str">
            <v>Belum Kawin</v>
          </cell>
          <cell r="AC84" t="str">
            <v>Keluarga</v>
          </cell>
          <cell r="AD84" t="str">
            <v xml:space="preserve"> </v>
          </cell>
        </row>
        <row r="85">
          <cell r="B85">
            <v>78</v>
          </cell>
          <cell r="C85" t="str">
            <v>: WIL.3.9/ II / 03</v>
          </cell>
          <cell r="D85" t="str">
            <v>Jan. J. Tomasoa</v>
          </cell>
          <cell r="E85" t="str">
            <v>WKO</v>
          </cell>
          <cell r="F85" t="str">
            <v>L</v>
          </cell>
          <cell r="G85" t="str">
            <v>-</v>
          </cell>
          <cell r="H85" t="str">
            <v>Kedi</v>
          </cell>
          <cell r="I85" t="str">
            <v>21.02.1978</v>
          </cell>
          <cell r="J85">
            <v>44</v>
          </cell>
          <cell r="K85" t="str">
            <v>27.12.2009</v>
          </cell>
          <cell r="L85" t="str">
            <v>√</v>
          </cell>
          <cell r="M85" t="str">
            <v>-</v>
          </cell>
          <cell r="N85" t="str">
            <v>√</v>
          </cell>
          <cell r="O85" t="str">
            <v>-</v>
          </cell>
          <cell r="P85" t="str">
            <v>√</v>
          </cell>
          <cell r="Q85" t="str">
            <v>-</v>
          </cell>
          <cell r="R85" t="str">
            <v>√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SMA</v>
          </cell>
          <cell r="AA85" t="str">
            <v>Tukang Kayu</v>
          </cell>
          <cell r="AB85" t="str">
            <v>Kawin</v>
          </cell>
          <cell r="AC85" t="str">
            <v>Suami</v>
          </cell>
          <cell r="AD85" t="str">
            <v xml:space="preserve"> </v>
          </cell>
        </row>
        <row r="86">
          <cell r="B86">
            <v>79</v>
          </cell>
          <cell r="D86" t="str">
            <v>Marleni Wilena</v>
          </cell>
          <cell r="F86" t="str">
            <v>-</v>
          </cell>
          <cell r="G86" t="str">
            <v>P</v>
          </cell>
          <cell r="H86" t="str">
            <v>Morotai</v>
          </cell>
          <cell r="I86" t="str">
            <v>21.05.1980</v>
          </cell>
          <cell r="J86">
            <v>42</v>
          </cell>
          <cell r="K86" t="str">
            <v>-</v>
          </cell>
          <cell r="L86" t="str">
            <v>-</v>
          </cell>
          <cell r="M86" t="str">
            <v>√</v>
          </cell>
          <cell r="N86" t="str">
            <v>-</v>
          </cell>
          <cell r="O86" t="str">
            <v>√</v>
          </cell>
          <cell r="P86" t="str">
            <v>-</v>
          </cell>
          <cell r="Q86" t="str">
            <v>√</v>
          </cell>
          <cell r="R86" t="str">
            <v>-</v>
          </cell>
          <cell r="S86" t="str">
            <v>√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SMA</v>
          </cell>
          <cell r="AA86" t="str">
            <v>IRT</v>
          </cell>
          <cell r="AB86" t="str">
            <v>Kawin</v>
          </cell>
          <cell r="AC86" t="str">
            <v>Istri</v>
          </cell>
          <cell r="AD86" t="str">
            <v xml:space="preserve"> </v>
          </cell>
        </row>
        <row r="87">
          <cell r="B87">
            <v>80</v>
          </cell>
          <cell r="D87" t="str">
            <v>Chezia Gloria Tomasoa</v>
          </cell>
          <cell r="F87" t="str">
            <v>-</v>
          </cell>
          <cell r="G87" t="str">
            <v>P</v>
          </cell>
          <cell r="H87" t="str">
            <v>Wosia</v>
          </cell>
          <cell r="I87" t="str">
            <v>08.03.2008</v>
          </cell>
          <cell r="J87">
            <v>14</v>
          </cell>
          <cell r="K87" t="str">
            <v>-</v>
          </cell>
          <cell r="L87" t="str">
            <v>-</v>
          </cell>
          <cell r="M87" t="str">
            <v>√</v>
          </cell>
          <cell r="N87" t="str">
            <v>-</v>
          </cell>
          <cell r="O87" t="str">
            <v>-</v>
          </cell>
          <cell r="P87" t="str">
            <v>-</v>
          </cell>
          <cell r="Q87" t="str">
            <v>-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√</v>
          </cell>
          <cell r="X87" t="str">
            <v>-</v>
          </cell>
          <cell r="Y87" t="str">
            <v>-</v>
          </cell>
          <cell r="Z87" t="str">
            <v>SMP</v>
          </cell>
          <cell r="AA87" t="str">
            <v>Siswa</v>
          </cell>
          <cell r="AB87" t="str">
            <v>Belum Kawin</v>
          </cell>
          <cell r="AC87" t="str">
            <v>Anak</v>
          </cell>
          <cell r="AD87" t="str">
            <v xml:space="preserve"> </v>
          </cell>
        </row>
        <row r="88">
          <cell r="B88">
            <v>81</v>
          </cell>
          <cell r="D88" t="str">
            <v>Darell Vilbert Tomasoa</v>
          </cell>
          <cell r="F88" t="str">
            <v>L</v>
          </cell>
          <cell r="G88" t="str">
            <v>-</v>
          </cell>
          <cell r="H88" t="str">
            <v>WKO</v>
          </cell>
          <cell r="I88" t="str">
            <v>09.03.2010</v>
          </cell>
          <cell r="J88">
            <v>12</v>
          </cell>
          <cell r="K88" t="str">
            <v>-</v>
          </cell>
          <cell r="L88" t="str">
            <v>√</v>
          </cell>
          <cell r="M88" t="str">
            <v>-</v>
          </cell>
          <cell r="N88" t="str">
            <v>-</v>
          </cell>
          <cell r="O88" t="str">
            <v>-</v>
          </cell>
          <cell r="P88" t="str">
            <v>-</v>
          </cell>
          <cell r="Q88" t="str">
            <v>-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√</v>
          </cell>
          <cell r="Y88" t="str">
            <v>-</v>
          </cell>
          <cell r="Z88" t="str">
            <v>SD</v>
          </cell>
          <cell r="AA88" t="str">
            <v>Tani</v>
          </cell>
          <cell r="AB88" t="str">
            <v>Belum Kawin</v>
          </cell>
          <cell r="AC88" t="str">
            <v>Anak</v>
          </cell>
          <cell r="AD88" t="str">
            <v xml:space="preserve"> </v>
          </cell>
        </row>
        <row r="89">
          <cell r="B89">
            <v>82</v>
          </cell>
          <cell r="D89" t="str">
            <v>Cindy Carolina M Tomasoa</v>
          </cell>
          <cell r="F89" t="str">
            <v>-</v>
          </cell>
          <cell r="G89" t="str">
            <v>P</v>
          </cell>
          <cell r="H89" t="str">
            <v>WKO</v>
          </cell>
          <cell r="I89" t="str">
            <v>14.04.2013</v>
          </cell>
          <cell r="J89">
            <v>9</v>
          </cell>
          <cell r="K89" t="str">
            <v>-</v>
          </cell>
          <cell r="L89" t="str">
            <v>-</v>
          </cell>
          <cell r="M89" t="str">
            <v>√</v>
          </cell>
          <cell r="N89" t="str">
            <v>-</v>
          </cell>
          <cell r="O89" t="str">
            <v>-</v>
          </cell>
          <cell r="P89" t="str">
            <v>-</v>
          </cell>
          <cell r="Q89" t="str">
            <v>-</v>
          </cell>
          <cell r="R89" t="str">
            <v>-</v>
          </cell>
          <cell r="S89" t="str">
            <v>-</v>
          </cell>
          <cell r="T89" t="str">
            <v>-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√</v>
          </cell>
          <cell r="Z89" t="str">
            <v>SD</v>
          </cell>
          <cell r="AA89" t="str">
            <v>Siswa</v>
          </cell>
          <cell r="AB89" t="str">
            <v>Belum Kawin</v>
          </cell>
          <cell r="AC89" t="str">
            <v>Anak</v>
          </cell>
          <cell r="AD89" t="str">
            <v xml:space="preserve"> </v>
          </cell>
        </row>
        <row r="90">
          <cell r="B90">
            <v>83</v>
          </cell>
          <cell r="D90" t="str">
            <v>Mathwild William Tomasoa</v>
          </cell>
          <cell r="F90" t="str">
            <v>L</v>
          </cell>
          <cell r="G90" t="str">
            <v>-</v>
          </cell>
          <cell r="H90" t="str">
            <v>WKO</v>
          </cell>
          <cell r="I90" t="str">
            <v>23.09.2019</v>
          </cell>
          <cell r="J90">
            <v>3</v>
          </cell>
          <cell r="K90" t="str">
            <v>-</v>
          </cell>
          <cell r="L90" t="str">
            <v>-</v>
          </cell>
          <cell r="M90" t="str">
            <v>-</v>
          </cell>
          <cell r="N90" t="str">
            <v>-</v>
          </cell>
          <cell r="O90" t="str">
            <v>-</v>
          </cell>
          <cell r="P90" t="str">
            <v>-</v>
          </cell>
          <cell r="Q90" t="str">
            <v>-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√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Belum Kawin</v>
          </cell>
          <cell r="AC90" t="str">
            <v>Anak</v>
          </cell>
          <cell r="AD90" t="str">
            <v xml:space="preserve"> </v>
          </cell>
        </row>
        <row r="91">
          <cell r="B91">
            <v>84</v>
          </cell>
          <cell r="C91" t="str">
            <v>: WIL.3.9/ II / 04</v>
          </cell>
          <cell r="D91" t="str">
            <v>Jemi Forinti</v>
          </cell>
          <cell r="E91" t="str">
            <v>WKO</v>
          </cell>
          <cell r="F91" t="str">
            <v>L</v>
          </cell>
          <cell r="G91" t="str">
            <v>-</v>
          </cell>
          <cell r="H91" t="str">
            <v>Doro</v>
          </cell>
          <cell r="I91" t="str">
            <v>24.04.1983</v>
          </cell>
          <cell r="J91">
            <v>39</v>
          </cell>
          <cell r="K91" t="str">
            <v>16.07.2007</v>
          </cell>
          <cell r="L91" t="str">
            <v>√</v>
          </cell>
          <cell r="M91" t="str">
            <v>-</v>
          </cell>
          <cell r="N91" t="str">
            <v>√</v>
          </cell>
          <cell r="O91" t="str">
            <v>-</v>
          </cell>
          <cell r="P91" t="str">
            <v>√</v>
          </cell>
          <cell r="Q91" t="str">
            <v>-</v>
          </cell>
          <cell r="R91" t="str">
            <v>√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SD</v>
          </cell>
          <cell r="AA91" t="str">
            <v>Tani</v>
          </cell>
          <cell r="AB91" t="str">
            <v>Kawin</v>
          </cell>
          <cell r="AC91" t="str">
            <v>Suami</v>
          </cell>
          <cell r="AD91" t="str">
            <v xml:space="preserve"> </v>
          </cell>
        </row>
        <row r="92">
          <cell r="B92">
            <v>85</v>
          </cell>
          <cell r="D92" t="str">
            <v>Norslin Wati Djahani</v>
          </cell>
          <cell r="F92" t="str">
            <v>-</v>
          </cell>
          <cell r="G92" t="str">
            <v>P</v>
          </cell>
          <cell r="H92" t="str">
            <v>Laba besar</v>
          </cell>
          <cell r="I92" t="str">
            <v>15.11.1982</v>
          </cell>
          <cell r="J92">
            <v>40</v>
          </cell>
          <cell r="K92" t="str">
            <v>-</v>
          </cell>
          <cell r="L92" t="str">
            <v>-</v>
          </cell>
          <cell r="M92" t="str">
            <v>√</v>
          </cell>
          <cell r="N92" t="str">
            <v>-</v>
          </cell>
          <cell r="O92" t="str">
            <v>√</v>
          </cell>
          <cell r="P92" t="str">
            <v>-</v>
          </cell>
          <cell r="Q92" t="str">
            <v>√</v>
          </cell>
          <cell r="R92" t="str">
            <v>-</v>
          </cell>
          <cell r="S92" t="str">
            <v>√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SMA</v>
          </cell>
          <cell r="AA92" t="str">
            <v>IRT</v>
          </cell>
          <cell r="AB92" t="str">
            <v>Kawin</v>
          </cell>
          <cell r="AC92" t="str">
            <v>Istri</v>
          </cell>
          <cell r="AD92" t="str">
            <v xml:space="preserve"> </v>
          </cell>
        </row>
        <row r="93">
          <cell r="B93">
            <v>86</v>
          </cell>
          <cell r="D93" t="str">
            <v>Risky Jeremi Forinti</v>
          </cell>
          <cell r="F93" t="str">
            <v>L</v>
          </cell>
          <cell r="G93" t="str">
            <v>-</v>
          </cell>
          <cell r="H93" t="str">
            <v>Doro</v>
          </cell>
          <cell r="I93" t="str">
            <v>16.09.2007</v>
          </cell>
          <cell r="J93">
            <v>15</v>
          </cell>
          <cell r="K93" t="str">
            <v>-</v>
          </cell>
          <cell r="L93" t="str">
            <v>√</v>
          </cell>
          <cell r="M93" t="str">
            <v>-</v>
          </cell>
          <cell r="N93" t="str">
            <v>-</v>
          </cell>
          <cell r="O93" t="str">
            <v>-</v>
          </cell>
          <cell r="P93" t="str">
            <v>-</v>
          </cell>
          <cell r="Q93" t="str">
            <v>-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√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SMP</v>
          </cell>
          <cell r="AA93" t="str">
            <v>Siswa</v>
          </cell>
          <cell r="AB93" t="str">
            <v>Belum Kawin</v>
          </cell>
          <cell r="AC93" t="str">
            <v>Anak</v>
          </cell>
          <cell r="AD93" t="str">
            <v xml:space="preserve"> </v>
          </cell>
        </row>
        <row r="94">
          <cell r="B94">
            <v>87</v>
          </cell>
          <cell r="D94" t="str">
            <v>Rexi Imanuel Forinti</v>
          </cell>
          <cell r="F94" t="str">
            <v>L</v>
          </cell>
          <cell r="G94" t="str">
            <v>-</v>
          </cell>
          <cell r="H94" t="str">
            <v>Makete</v>
          </cell>
          <cell r="I94" t="str">
            <v>25.05.2010</v>
          </cell>
          <cell r="J94">
            <v>12</v>
          </cell>
          <cell r="K94" t="str">
            <v>-</v>
          </cell>
          <cell r="L94" t="str">
            <v>√</v>
          </cell>
          <cell r="M94" t="str">
            <v>-</v>
          </cell>
          <cell r="N94" t="str">
            <v>-</v>
          </cell>
          <cell r="O94" t="str">
            <v>-</v>
          </cell>
          <cell r="P94" t="str">
            <v>-</v>
          </cell>
          <cell r="Q94" t="str">
            <v>-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√</v>
          </cell>
          <cell r="Y94" t="str">
            <v>-</v>
          </cell>
          <cell r="Z94" t="str">
            <v>SD</v>
          </cell>
          <cell r="AA94" t="str">
            <v>Siswa</v>
          </cell>
          <cell r="AB94" t="str">
            <v>Belum Kawin</v>
          </cell>
          <cell r="AC94" t="str">
            <v>Anak</v>
          </cell>
          <cell r="AD94" t="str">
            <v xml:space="preserve"> </v>
          </cell>
        </row>
        <row r="95">
          <cell r="B95">
            <v>88</v>
          </cell>
          <cell r="D95" t="str">
            <v>Gabriela Priskila Forinti</v>
          </cell>
          <cell r="F95" t="str">
            <v>-</v>
          </cell>
          <cell r="G95" t="str">
            <v>P</v>
          </cell>
          <cell r="H95" t="str">
            <v>Tobelo</v>
          </cell>
          <cell r="I95" t="str">
            <v>26.02.2016</v>
          </cell>
          <cell r="J95">
            <v>6</v>
          </cell>
          <cell r="K95" t="str">
            <v>-</v>
          </cell>
          <cell r="L95" t="str">
            <v>-</v>
          </cell>
          <cell r="M95" t="str">
            <v>√</v>
          </cell>
          <cell r="N95" t="str">
            <v>-</v>
          </cell>
          <cell r="O95" t="str">
            <v>-</v>
          </cell>
          <cell r="P95" t="str">
            <v>-</v>
          </cell>
          <cell r="Q95" t="str">
            <v>-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√</v>
          </cell>
          <cell r="Z95" t="str">
            <v>PAUD</v>
          </cell>
          <cell r="AA95" t="str">
            <v>Siswa</v>
          </cell>
          <cell r="AB95" t="str">
            <v>Belum Kawin</v>
          </cell>
          <cell r="AC95" t="str">
            <v>Anak</v>
          </cell>
          <cell r="AD95" t="str">
            <v xml:space="preserve"> </v>
          </cell>
        </row>
        <row r="96">
          <cell r="B96">
            <v>89</v>
          </cell>
          <cell r="C96" t="str">
            <v>: WIL.3.9/ II / 05</v>
          </cell>
          <cell r="D96" t="str">
            <v>Melki Majuntu</v>
          </cell>
          <cell r="E96" t="str">
            <v>WKO</v>
          </cell>
          <cell r="F96" t="str">
            <v>L</v>
          </cell>
          <cell r="G96" t="str">
            <v>-</v>
          </cell>
          <cell r="H96" t="str">
            <v>Talaud</v>
          </cell>
          <cell r="I96" t="str">
            <v>02.05.1976</v>
          </cell>
          <cell r="J96">
            <v>46</v>
          </cell>
          <cell r="K96" t="str">
            <v>30.10.2002</v>
          </cell>
          <cell r="L96" t="str">
            <v>√</v>
          </cell>
          <cell r="M96" t="str">
            <v>-</v>
          </cell>
          <cell r="N96" t="str">
            <v>√</v>
          </cell>
          <cell r="O96" t="str">
            <v>-</v>
          </cell>
          <cell r="P96" t="str">
            <v>√</v>
          </cell>
          <cell r="Q96" t="str">
            <v>-</v>
          </cell>
          <cell r="R96" t="str">
            <v>√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SMA</v>
          </cell>
          <cell r="AA96" t="str">
            <v>Tukang Kayu</v>
          </cell>
          <cell r="AB96" t="str">
            <v>Kawin</v>
          </cell>
          <cell r="AC96" t="str">
            <v>Suami</v>
          </cell>
          <cell r="AD96" t="str">
            <v xml:space="preserve"> </v>
          </cell>
        </row>
        <row r="97">
          <cell r="B97">
            <v>90</v>
          </cell>
          <cell r="D97" t="str">
            <v>Lidia Anyo</v>
          </cell>
          <cell r="F97" t="str">
            <v>-</v>
          </cell>
          <cell r="G97" t="str">
            <v>P</v>
          </cell>
          <cell r="H97" t="str">
            <v>Ibu</v>
          </cell>
          <cell r="I97" t="str">
            <v>22.10.1982</v>
          </cell>
          <cell r="J97">
            <v>40</v>
          </cell>
          <cell r="K97" t="str">
            <v>-</v>
          </cell>
          <cell r="L97" t="str">
            <v>-</v>
          </cell>
          <cell r="M97" t="str">
            <v>√</v>
          </cell>
          <cell r="N97" t="str">
            <v>-</v>
          </cell>
          <cell r="O97" t="str">
            <v>√</v>
          </cell>
          <cell r="P97" t="str">
            <v>-</v>
          </cell>
          <cell r="Q97" t="str">
            <v>√</v>
          </cell>
          <cell r="R97" t="str">
            <v>-</v>
          </cell>
          <cell r="S97" t="str">
            <v>√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SMA</v>
          </cell>
          <cell r="AA97" t="str">
            <v>Swasta</v>
          </cell>
          <cell r="AB97" t="str">
            <v>Kawin</v>
          </cell>
          <cell r="AC97" t="str">
            <v>Istri</v>
          </cell>
          <cell r="AD97" t="str">
            <v xml:space="preserve"> </v>
          </cell>
        </row>
        <row r="98">
          <cell r="B98">
            <v>91</v>
          </cell>
          <cell r="D98" t="str">
            <v>Fiktor Majuntu</v>
          </cell>
          <cell r="F98" t="str">
            <v>L</v>
          </cell>
          <cell r="G98" t="str">
            <v>-</v>
          </cell>
          <cell r="H98" t="str">
            <v>Ibu</v>
          </cell>
          <cell r="I98" t="str">
            <v>14.05.2002</v>
          </cell>
          <cell r="J98">
            <v>20</v>
          </cell>
          <cell r="K98" t="str">
            <v>-</v>
          </cell>
          <cell r="L98" t="str">
            <v>√</v>
          </cell>
          <cell r="M98" t="str">
            <v>-</v>
          </cell>
          <cell r="N98" t="str">
            <v>-</v>
          </cell>
          <cell r="O98" t="str">
            <v>-</v>
          </cell>
          <cell r="P98" t="str">
            <v>-</v>
          </cell>
          <cell r="Q98" t="str">
            <v>-</v>
          </cell>
          <cell r="R98" t="str">
            <v>-</v>
          </cell>
          <cell r="S98" t="str">
            <v>-</v>
          </cell>
          <cell r="T98" t="str">
            <v>√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SMA</v>
          </cell>
          <cell r="AA98" t="str">
            <v>-</v>
          </cell>
          <cell r="AB98" t="str">
            <v>Belum Kawin</v>
          </cell>
          <cell r="AC98" t="str">
            <v>Anak</v>
          </cell>
          <cell r="AD98" t="str">
            <v xml:space="preserve"> </v>
          </cell>
        </row>
        <row r="99">
          <cell r="B99">
            <v>92</v>
          </cell>
          <cell r="D99" t="str">
            <v>Fiandra Majuntu</v>
          </cell>
          <cell r="F99" t="str">
            <v>L</v>
          </cell>
          <cell r="G99" t="str">
            <v>-</v>
          </cell>
          <cell r="H99" t="str">
            <v>Ibu</v>
          </cell>
          <cell r="I99" t="str">
            <v>14.05.2008</v>
          </cell>
          <cell r="J99">
            <v>14</v>
          </cell>
          <cell r="K99" t="str">
            <v>-</v>
          </cell>
          <cell r="L99" t="str">
            <v>√</v>
          </cell>
          <cell r="M99" t="str">
            <v>-</v>
          </cell>
          <cell r="N99" t="str">
            <v>-</v>
          </cell>
          <cell r="O99" t="str">
            <v>-</v>
          </cell>
          <cell r="P99" t="str">
            <v>-</v>
          </cell>
          <cell r="Q99" t="str">
            <v>-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√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SMP</v>
          </cell>
          <cell r="AA99" t="str">
            <v>Siswa</v>
          </cell>
          <cell r="AB99" t="str">
            <v>Belum Kawin</v>
          </cell>
          <cell r="AC99" t="str">
            <v>Anak</v>
          </cell>
          <cell r="AD99" t="str">
            <v xml:space="preserve"> </v>
          </cell>
        </row>
        <row r="100">
          <cell r="B100">
            <v>93</v>
          </cell>
          <cell r="C100" t="str">
            <v>: WIL.3.9/ II / 06</v>
          </cell>
          <cell r="D100" t="str">
            <v>Ronaldo Kotabadjo</v>
          </cell>
          <cell r="F100" t="str">
            <v>L</v>
          </cell>
          <cell r="G100" t="str">
            <v>-</v>
          </cell>
          <cell r="H100" t="str">
            <v>Daeo</v>
          </cell>
          <cell r="I100" t="str">
            <v>04.12.1986</v>
          </cell>
          <cell r="J100">
            <v>36</v>
          </cell>
          <cell r="K100" t="str">
            <v>-</v>
          </cell>
          <cell r="L100" t="str">
            <v>√</v>
          </cell>
          <cell r="M100" t="str">
            <v>-</v>
          </cell>
          <cell r="N100" t="str">
            <v>√</v>
          </cell>
          <cell r="O100" t="str">
            <v>-</v>
          </cell>
          <cell r="P100" t="str">
            <v>-</v>
          </cell>
          <cell r="Q100" t="str">
            <v>-</v>
          </cell>
          <cell r="R100" t="str">
            <v>-</v>
          </cell>
          <cell r="S100" t="str">
            <v>-</v>
          </cell>
          <cell r="T100" t="str">
            <v>√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SMA</v>
          </cell>
          <cell r="AA100" t="str">
            <v>Swasta</v>
          </cell>
          <cell r="AB100" t="str">
            <v>Belum Kawin</v>
          </cell>
          <cell r="AC100" t="str">
            <v>Anak</v>
          </cell>
          <cell r="AD100" t="str">
            <v xml:space="preserve"> </v>
          </cell>
        </row>
        <row r="101">
          <cell r="B101">
            <v>94</v>
          </cell>
          <cell r="D101" t="str">
            <v>Siska M. Sambali</v>
          </cell>
          <cell r="F101" t="str">
            <v>-</v>
          </cell>
          <cell r="G101" t="str">
            <v>P</v>
          </cell>
          <cell r="H101" t="str">
            <v>Daeo</v>
          </cell>
          <cell r="I101" t="str">
            <v>19.09.1979</v>
          </cell>
          <cell r="J101">
            <v>43</v>
          </cell>
          <cell r="K101" t="str">
            <v>-</v>
          </cell>
          <cell r="L101" t="str">
            <v>-</v>
          </cell>
          <cell r="M101" t="str">
            <v>√</v>
          </cell>
          <cell r="N101" t="str">
            <v>-</v>
          </cell>
          <cell r="O101" t="str">
            <v>√</v>
          </cell>
          <cell r="P101" t="str">
            <v>-</v>
          </cell>
          <cell r="Q101" t="str">
            <v>-</v>
          </cell>
          <cell r="R101" t="str">
            <v>-</v>
          </cell>
          <cell r="S101" t="str">
            <v>√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SD</v>
          </cell>
          <cell r="AA101" t="str">
            <v>Wiraswasta</v>
          </cell>
          <cell r="AB101" t="str">
            <v>Belum Kawin</v>
          </cell>
          <cell r="AC101" t="str">
            <v>Anak</v>
          </cell>
          <cell r="AD101" t="str">
            <v xml:space="preserve"> </v>
          </cell>
        </row>
        <row r="102">
          <cell r="B102">
            <v>95</v>
          </cell>
          <cell r="D102" t="str">
            <v>Felin F. Sambali</v>
          </cell>
          <cell r="F102" t="str">
            <v>-</v>
          </cell>
          <cell r="G102" t="str">
            <v>P</v>
          </cell>
          <cell r="H102" t="str">
            <v>Tobelo</v>
          </cell>
          <cell r="I102" t="str">
            <v>05.02.2006</v>
          </cell>
          <cell r="J102">
            <v>16</v>
          </cell>
          <cell r="K102" t="str">
            <v>-</v>
          </cell>
          <cell r="L102" t="str">
            <v>-</v>
          </cell>
          <cell r="M102" t="str">
            <v>√</v>
          </cell>
          <cell r="N102" t="str">
            <v>-</v>
          </cell>
          <cell r="O102" t="str">
            <v>-</v>
          </cell>
          <cell r="P102" t="str">
            <v>-</v>
          </cell>
          <cell r="Q102" t="str">
            <v>-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√</v>
          </cell>
          <cell r="Z102" t="str">
            <v>SMA</v>
          </cell>
          <cell r="AA102" t="str">
            <v>Siswa</v>
          </cell>
          <cell r="AB102" t="str">
            <v>Belum Kawin</v>
          </cell>
          <cell r="AC102" t="str">
            <v>Cucu</v>
          </cell>
          <cell r="AD102" t="str">
            <v xml:space="preserve"> </v>
          </cell>
        </row>
        <row r="103">
          <cell r="B103">
            <v>96</v>
          </cell>
          <cell r="D103" t="str">
            <v>Seflin B. Sambali</v>
          </cell>
          <cell r="F103" t="str">
            <v>-</v>
          </cell>
          <cell r="G103" t="str">
            <v>P</v>
          </cell>
          <cell r="H103" t="str">
            <v>Tobelo</v>
          </cell>
          <cell r="I103" t="str">
            <v>28.09.2009</v>
          </cell>
          <cell r="J103">
            <v>13</v>
          </cell>
          <cell r="K103" t="str">
            <v>-</v>
          </cell>
          <cell r="L103" t="str">
            <v>-</v>
          </cell>
          <cell r="M103" t="str">
            <v>√</v>
          </cell>
          <cell r="N103" t="str">
            <v>-</v>
          </cell>
          <cell r="O103" t="str">
            <v>-</v>
          </cell>
          <cell r="P103" t="str">
            <v>-</v>
          </cell>
          <cell r="Q103" t="str">
            <v>-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√</v>
          </cell>
          <cell r="Z103" t="str">
            <v>SMP</v>
          </cell>
          <cell r="AA103" t="str">
            <v>Siswa</v>
          </cell>
          <cell r="AB103" t="str">
            <v>Belum Kawin</v>
          </cell>
          <cell r="AC103" t="str">
            <v>Cucu</v>
          </cell>
          <cell r="AD103" t="str">
            <v xml:space="preserve"> </v>
          </cell>
        </row>
        <row r="104">
          <cell r="B104">
            <v>97</v>
          </cell>
          <cell r="D104" t="str">
            <v>Abisai Gulati</v>
          </cell>
          <cell r="F104" t="str">
            <v>L</v>
          </cell>
          <cell r="G104" t="str">
            <v>-</v>
          </cell>
          <cell r="H104" t="str">
            <v>Balisosang</v>
          </cell>
          <cell r="I104" t="str">
            <v>04.08.1986</v>
          </cell>
          <cell r="J104">
            <v>36</v>
          </cell>
          <cell r="K104" t="str">
            <v>-</v>
          </cell>
          <cell r="L104" t="str">
            <v>√</v>
          </cell>
          <cell r="M104" t="str">
            <v>-</v>
          </cell>
          <cell r="N104" t="str">
            <v>-</v>
          </cell>
          <cell r="O104" t="str">
            <v>-</v>
          </cell>
          <cell r="P104" t="str">
            <v>-</v>
          </cell>
          <cell r="Q104" t="str">
            <v>-</v>
          </cell>
          <cell r="R104" t="str">
            <v>√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SMP</v>
          </cell>
          <cell r="AA104" t="str">
            <v>Wiraswasta</v>
          </cell>
          <cell r="AB104" t="str">
            <v>Belum Kawin</v>
          </cell>
          <cell r="AC104" t="str">
            <v>Keluarga</v>
          </cell>
          <cell r="AD104" t="str">
            <v xml:space="preserve"> </v>
          </cell>
        </row>
        <row r="105">
          <cell r="B105">
            <v>98</v>
          </cell>
          <cell r="D105" t="str">
            <v>Noybert Hiskia Gulati</v>
          </cell>
          <cell r="F105" t="str">
            <v>L</v>
          </cell>
          <cell r="G105" t="str">
            <v>-</v>
          </cell>
          <cell r="H105" t="str">
            <v>Tobelo</v>
          </cell>
          <cell r="I105" t="str">
            <v>13.11.2021</v>
          </cell>
          <cell r="J105">
            <v>1</v>
          </cell>
          <cell r="K105" t="str">
            <v>-</v>
          </cell>
          <cell r="L105" t="str">
            <v>-</v>
          </cell>
          <cell r="M105" t="str">
            <v>-</v>
          </cell>
          <cell r="N105" t="str">
            <v>-</v>
          </cell>
          <cell r="O105" t="str">
            <v>-</v>
          </cell>
          <cell r="P105" t="str">
            <v>-</v>
          </cell>
          <cell r="Q105" t="str">
            <v>-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√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Belum Kawin</v>
          </cell>
          <cell r="AC105" t="str">
            <v>Ponakan</v>
          </cell>
          <cell r="AD105" t="str">
            <v xml:space="preserve"> </v>
          </cell>
        </row>
        <row r="106">
          <cell r="B106">
            <v>99</v>
          </cell>
          <cell r="C106" t="str">
            <v>: WIL.3.9/ II / 09</v>
          </cell>
          <cell r="D106" t="str">
            <v>Ronal Frengky Pomboyan</v>
          </cell>
          <cell r="E106" t="str">
            <v>WKO/LD</v>
          </cell>
          <cell r="F106" t="str">
            <v>L</v>
          </cell>
          <cell r="G106" t="str">
            <v>-</v>
          </cell>
          <cell r="H106" t="str">
            <v>Foli</v>
          </cell>
          <cell r="I106" t="str">
            <v>16.10.1989</v>
          </cell>
          <cell r="J106">
            <v>33</v>
          </cell>
          <cell r="K106" t="str">
            <v>12.11.2013</v>
          </cell>
          <cell r="L106" t="str">
            <v>√</v>
          </cell>
          <cell r="M106" t="str">
            <v>-</v>
          </cell>
          <cell r="N106" t="str">
            <v>√</v>
          </cell>
          <cell r="O106" t="str">
            <v>-</v>
          </cell>
          <cell r="P106" t="str">
            <v>√</v>
          </cell>
          <cell r="Q106" t="str">
            <v>-</v>
          </cell>
          <cell r="R106" t="str">
            <v>√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S1</v>
          </cell>
          <cell r="AA106" t="str">
            <v>Swasta</v>
          </cell>
          <cell r="AB106" t="str">
            <v>Kawin</v>
          </cell>
          <cell r="AC106" t="str">
            <v>Suami</v>
          </cell>
          <cell r="AD106" t="str">
            <v xml:space="preserve"> </v>
          </cell>
        </row>
        <row r="107">
          <cell r="B107">
            <v>100</v>
          </cell>
          <cell r="D107" t="str">
            <v>Heltny Trifena Mangudju,S.IP</v>
          </cell>
          <cell r="F107" t="str">
            <v>-</v>
          </cell>
          <cell r="G107" t="str">
            <v>P</v>
          </cell>
          <cell r="H107" t="str">
            <v>Daruba</v>
          </cell>
          <cell r="I107" t="str">
            <v>12.11.1990</v>
          </cell>
          <cell r="J107">
            <v>32</v>
          </cell>
          <cell r="K107" t="str">
            <v>-</v>
          </cell>
          <cell r="L107" t="str">
            <v>-</v>
          </cell>
          <cell r="M107" t="str">
            <v>√</v>
          </cell>
          <cell r="N107" t="str">
            <v>-</v>
          </cell>
          <cell r="O107" t="str">
            <v>√</v>
          </cell>
          <cell r="P107" t="str">
            <v>-</v>
          </cell>
          <cell r="Q107" t="str">
            <v>√</v>
          </cell>
          <cell r="R107" t="str">
            <v>-</v>
          </cell>
          <cell r="S107" t="str">
            <v>√</v>
          </cell>
          <cell r="T107" t="str">
            <v>-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S1</v>
          </cell>
          <cell r="AA107" t="str">
            <v>Swasta</v>
          </cell>
          <cell r="AB107" t="str">
            <v>Kawin</v>
          </cell>
          <cell r="AC107" t="str">
            <v>Istri</v>
          </cell>
          <cell r="AD107" t="str">
            <v xml:space="preserve"> </v>
          </cell>
        </row>
        <row r="108">
          <cell r="B108">
            <v>101</v>
          </cell>
          <cell r="D108" t="str">
            <v>Marcello Mitchel Pomboyan</v>
          </cell>
          <cell r="F108" t="str">
            <v>L</v>
          </cell>
          <cell r="G108" t="str">
            <v>-</v>
          </cell>
          <cell r="H108" t="str">
            <v>WKO</v>
          </cell>
          <cell r="I108" t="str">
            <v>26.05.2014</v>
          </cell>
          <cell r="J108">
            <v>8</v>
          </cell>
          <cell r="K108" t="str">
            <v>-</v>
          </cell>
          <cell r="L108" t="str">
            <v>√</v>
          </cell>
          <cell r="M108" t="str">
            <v>-</v>
          </cell>
          <cell r="N108" t="str">
            <v>-</v>
          </cell>
          <cell r="O108" t="str">
            <v>-</v>
          </cell>
          <cell r="P108" t="str">
            <v>-</v>
          </cell>
          <cell r="Q108" t="str">
            <v>-</v>
          </cell>
          <cell r="R108" t="str">
            <v>-</v>
          </cell>
          <cell r="S108" t="str">
            <v>-</v>
          </cell>
          <cell r="T108" t="str">
            <v>-</v>
          </cell>
          <cell r="U108" t="str">
            <v>-</v>
          </cell>
          <cell r="V108" t="str">
            <v>-</v>
          </cell>
          <cell r="W108" t="str">
            <v>-</v>
          </cell>
          <cell r="X108" t="str">
            <v>√</v>
          </cell>
          <cell r="Y108" t="str">
            <v>-</v>
          </cell>
          <cell r="Z108" t="str">
            <v>SD</v>
          </cell>
          <cell r="AA108" t="str">
            <v>Siswa</v>
          </cell>
          <cell r="AB108" t="str">
            <v>Belum Kawin</v>
          </cell>
          <cell r="AC108" t="str">
            <v>Anak</v>
          </cell>
          <cell r="AD108" t="str">
            <v xml:space="preserve"> </v>
          </cell>
        </row>
        <row r="109">
          <cell r="B109">
            <v>102</v>
          </cell>
          <cell r="D109" t="str">
            <v>Allan Febrian Pomboyan</v>
          </cell>
          <cell r="F109" t="str">
            <v>L</v>
          </cell>
          <cell r="G109" t="str">
            <v>-</v>
          </cell>
          <cell r="H109" t="str">
            <v>Tobelo</v>
          </cell>
          <cell r="I109" t="str">
            <v>15.02.2020</v>
          </cell>
          <cell r="J109">
            <v>2</v>
          </cell>
          <cell r="K109" t="str">
            <v>-</v>
          </cell>
          <cell r="L109" t="str">
            <v>√</v>
          </cell>
          <cell r="M109" t="str">
            <v>-</v>
          </cell>
          <cell r="N109" t="str">
            <v>-</v>
          </cell>
          <cell r="O109" t="str">
            <v>-</v>
          </cell>
          <cell r="P109" t="str">
            <v>-</v>
          </cell>
          <cell r="Q109" t="str">
            <v>-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√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Belum Kawin</v>
          </cell>
          <cell r="AC109" t="str">
            <v>Anak</v>
          </cell>
          <cell r="AD109" t="str">
            <v xml:space="preserve"> </v>
          </cell>
        </row>
        <row r="110">
          <cell r="B110">
            <v>103</v>
          </cell>
          <cell r="D110" t="str">
            <v>Ludya Tan</v>
          </cell>
          <cell r="F110" t="str">
            <v>-</v>
          </cell>
          <cell r="G110" t="str">
            <v>P</v>
          </cell>
          <cell r="H110" t="str">
            <v>Daruba</v>
          </cell>
          <cell r="I110" t="str">
            <v>13.05.1952</v>
          </cell>
          <cell r="J110">
            <v>70</v>
          </cell>
          <cell r="K110" t="str">
            <v>-</v>
          </cell>
          <cell r="L110" t="str">
            <v>-</v>
          </cell>
          <cell r="M110" t="str">
            <v>√</v>
          </cell>
          <cell r="N110" t="str">
            <v>-</v>
          </cell>
          <cell r="O110" t="str">
            <v>√</v>
          </cell>
          <cell r="P110" t="str">
            <v>-</v>
          </cell>
          <cell r="Q110" t="str">
            <v>√</v>
          </cell>
          <cell r="R110" t="str">
            <v>-</v>
          </cell>
          <cell r="S110" t="str">
            <v>√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SD</v>
          </cell>
          <cell r="AA110" t="str">
            <v>IRT</v>
          </cell>
          <cell r="AB110" t="str">
            <v>Kawin</v>
          </cell>
          <cell r="AC110" t="str">
            <v>Orang Tua</v>
          </cell>
          <cell r="AD110" t="str">
            <v>Lansia</v>
          </cell>
        </row>
        <row r="111">
          <cell r="B111">
            <v>104</v>
          </cell>
          <cell r="C111" t="str">
            <v>: WIL.3.9/ II / 10</v>
          </cell>
          <cell r="D111" t="str">
            <v>Ramli Limoro</v>
          </cell>
          <cell r="E111" t="str">
            <v>WKO</v>
          </cell>
          <cell r="F111" t="str">
            <v>L</v>
          </cell>
          <cell r="G111" t="str">
            <v>-</v>
          </cell>
          <cell r="H111" t="str">
            <v>Korago</v>
          </cell>
          <cell r="I111" t="str">
            <v>13.07.1993</v>
          </cell>
          <cell r="J111">
            <v>29</v>
          </cell>
          <cell r="K111" t="str">
            <v>26.06.2015</v>
          </cell>
          <cell r="L111" t="str">
            <v>√</v>
          </cell>
          <cell r="M111" t="str">
            <v>-</v>
          </cell>
          <cell r="N111" t="str">
            <v>√</v>
          </cell>
          <cell r="O111" t="str">
            <v>-</v>
          </cell>
          <cell r="P111" t="str">
            <v>√</v>
          </cell>
          <cell r="Q111" t="str">
            <v>-</v>
          </cell>
          <cell r="R111" t="str">
            <v>√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SMA</v>
          </cell>
          <cell r="AA111" t="str">
            <v>Wiraswasta</v>
          </cell>
          <cell r="AB111" t="str">
            <v>Kawin</v>
          </cell>
          <cell r="AC111" t="str">
            <v>Suami</v>
          </cell>
          <cell r="AD111" t="str">
            <v xml:space="preserve"> </v>
          </cell>
        </row>
        <row r="112">
          <cell r="B112">
            <v>105</v>
          </cell>
          <cell r="D112" t="str">
            <v>Lusiana Mohibu</v>
          </cell>
          <cell r="F112" t="str">
            <v>-</v>
          </cell>
          <cell r="G112" t="str">
            <v>P</v>
          </cell>
          <cell r="H112" t="str">
            <v>Buo</v>
          </cell>
          <cell r="I112" t="str">
            <v>30.12.1995</v>
          </cell>
          <cell r="J112">
            <v>27</v>
          </cell>
          <cell r="K112" t="str">
            <v>-</v>
          </cell>
          <cell r="L112" t="str">
            <v>-</v>
          </cell>
          <cell r="M112" t="str">
            <v>√</v>
          </cell>
          <cell r="N112" t="str">
            <v>-</v>
          </cell>
          <cell r="O112" t="str">
            <v>√</v>
          </cell>
          <cell r="P112" t="str">
            <v>-</v>
          </cell>
          <cell r="Q112" t="str">
            <v>√</v>
          </cell>
          <cell r="R112" t="str">
            <v>-</v>
          </cell>
          <cell r="S112" t="str">
            <v>√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SMA</v>
          </cell>
          <cell r="AA112" t="str">
            <v>IRT</v>
          </cell>
          <cell r="AB112" t="str">
            <v>Kawin</v>
          </cell>
          <cell r="AC112" t="str">
            <v>Istri</v>
          </cell>
          <cell r="AD112" t="str">
            <v xml:space="preserve"> </v>
          </cell>
        </row>
        <row r="113">
          <cell r="B113">
            <v>106</v>
          </cell>
          <cell r="D113" t="str">
            <v>Azrilfia Limoro</v>
          </cell>
          <cell r="F113" t="str">
            <v>-</v>
          </cell>
          <cell r="G113" t="str">
            <v>P</v>
          </cell>
          <cell r="H113" t="str">
            <v>Bakun Pantai</v>
          </cell>
          <cell r="I113" t="str">
            <v>30.08.2015</v>
          </cell>
          <cell r="J113">
            <v>7</v>
          </cell>
          <cell r="K113" t="str">
            <v>-</v>
          </cell>
          <cell r="L113" t="str">
            <v>-</v>
          </cell>
          <cell r="M113" t="str">
            <v>√</v>
          </cell>
          <cell r="N113" t="str">
            <v>-</v>
          </cell>
          <cell r="O113" t="str">
            <v>-</v>
          </cell>
          <cell r="P113" t="str">
            <v>-</v>
          </cell>
          <cell r="Q113" t="str">
            <v>-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√</v>
          </cell>
          <cell r="Z113" t="str">
            <v>PAUD</v>
          </cell>
          <cell r="AA113" t="str">
            <v>Siswa</v>
          </cell>
          <cell r="AB113" t="str">
            <v>Belum Kawin</v>
          </cell>
          <cell r="AC113" t="str">
            <v>Anak</v>
          </cell>
          <cell r="AD113" t="str">
            <v xml:space="preserve"> </v>
          </cell>
        </row>
        <row r="114">
          <cell r="B114">
            <v>107</v>
          </cell>
          <cell r="D114" t="str">
            <v>Afry Injil Erna Limoro</v>
          </cell>
          <cell r="F114" t="str">
            <v>-</v>
          </cell>
          <cell r="G114" t="str">
            <v>P</v>
          </cell>
          <cell r="H114" t="str">
            <v>WKO</v>
          </cell>
          <cell r="I114" t="str">
            <v>01.03.2019</v>
          </cell>
          <cell r="J114">
            <v>3</v>
          </cell>
          <cell r="K114" t="str">
            <v>-</v>
          </cell>
          <cell r="L114" t="str">
            <v>-</v>
          </cell>
          <cell r="M114" t="str">
            <v>√</v>
          </cell>
          <cell r="N114" t="str">
            <v>-</v>
          </cell>
          <cell r="O114" t="str">
            <v>-</v>
          </cell>
          <cell r="P114" t="str">
            <v>-</v>
          </cell>
          <cell r="Q114" t="str">
            <v>-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√</v>
          </cell>
          <cell r="Z114" t="str">
            <v>-</v>
          </cell>
          <cell r="AA114" t="str">
            <v>-</v>
          </cell>
          <cell r="AB114" t="str">
            <v>Belum Kawin</v>
          </cell>
          <cell r="AC114" t="str">
            <v>Anak</v>
          </cell>
          <cell r="AD114" t="str">
            <v xml:space="preserve"> </v>
          </cell>
        </row>
        <row r="115">
          <cell r="B115">
            <v>108</v>
          </cell>
          <cell r="D115" t="str">
            <v>Windy Mohibu</v>
          </cell>
          <cell r="F115" t="str">
            <v>-</v>
          </cell>
          <cell r="G115" t="str">
            <v>P</v>
          </cell>
          <cell r="H115" t="str">
            <v>Bakun Pantai</v>
          </cell>
          <cell r="I115" t="str">
            <v>07.04.2005</v>
          </cell>
          <cell r="J115">
            <v>17</v>
          </cell>
          <cell r="K115" t="str">
            <v>-</v>
          </cell>
          <cell r="L115" t="str">
            <v>-</v>
          </cell>
          <cell r="M115" t="str">
            <v>√</v>
          </cell>
          <cell r="N115" t="str">
            <v>-</v>
          </cell>
          <cell r="O115" t="str">
            <v>-</v>
          </cell>
          <cell r="P115" t="str">
            <v>-</v>
          </cell>
          <cell r="Q115" t="str">
            <v>-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√</v>
          </cell>
          <cell r="X115" t="str">
            <v>-</v>
          </cell>
          <cell r="Y115" t="str">
            <v>-</v>
          </cell>
          <cell r="Z115" t="str">
            <v>SMP</v>
          </cell>
          <cell r="AA115" t="str">
            <v>Siswa</v>
          </cell>
          <cell r="AB115" t="str">
            <v>Belum Kawin</v>
          </cell>
          <cell r="AC115" t="str">
            <v>Adik</v>
          </cell>
          <cell r="AD115" t="str">
            <v xml:space="preserve"> </v>
          </cell>
        </row>
        <row r="116">
          <cell r="B116">
            <v>109</v>
          </cell>
          <cell r="D116" t="str">
            <v>Permenas Mohibu</v>
          </cell>
          <cell r="F116" t="str">
            <v>L</v>
          </cell>
          <cell r="G116" t="str">
            <v>-</v>
          </cell>
          <cell r="H116" t="str">
            <v>Bakun Pantai</v>
          </cell>
          <cell r="I116" t="str">
            <v>20.02.1964</v>
          </cell>
          <cell r="J116">
            <v>58</v>
          </cell>
          <cell r="K116" t="str">
            <v>Duda</v>
          </cell>
          <cell r="L116" t="str">
            <v>√</v>
          </cell>
          <cell r="M116" t="str">
            <v>-</v>
          </cell>
          <cell r="N116" t="str">
            <v>√</v>
          </cell>
          <cell r="O116" t="str">
            <v>-</v>
          </cell>
          <cell r="P116" t="str">
            <v>√</v>
          </cell>
          <cell r="Q116" t="str">
            <v>-</v>
          </cell>
          <cell r="R116" t="str">
            <v>√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SD</v>
          </cell>
          <cell r="AA116" t="str">
            <v>Petani</v>
          </cell>
          <cell r="AB116" t="str">
            <v>Kawin</v>
          </cell>
          <cell r="AC116" t="str">
            <v>Orang Tua</v>
          </cell>
          <cell r="AD116" t="str">
            <v xml:space="preserve"> </v>
          </cell>
        </row>
        <row r="117">
          <cell r="B117">
            <v>110</v>
          </cell>
          <cell r="D117" t="str">
            <v>Wandy Mohibu</v>
          </cell>
          <cell r="F117" t="str">
            <v>L</v>
          </cell>
          <cell r="G117" t="str">
            <v>-</v>
          </cell>
          <cell r="H117" t="str">
            <v>Buo</v>
          </cell>
          <cell r="I117" t="str">
            <v>04.10.2007</v>
          </cell>
          <cell r="J117">
            <v>15</v>
          </cell>
          <cell r="K117" t="str">
            <v>-</v>
          </cell>
          <cell r="L117" t="str">
            <v>√</v>
          </cell>
          <cell r="M117" t="str">
            <v>-</v>
          </cell>
          <cell r="N117" t="str">
            <v>-</v>
          </cell>
          <cell r="O117" t="str">
            <v>-</v>
          </cell>
          <cell r="P117" t="str">
            <v>-</v>
          </cell>
          <cell r="Q117" t="str">
            <v>-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√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SMP</v>
          </cell>
          <cell r="AA117" t="str">
            <v>Siswa</v>
          </cell>
          <cell r="AB117" t="str">
            <v>Belum Kawin</v>
          </cell>
          <cell r="AC117" t="str">
            <v>Adik</v>
          </cell>
          <cell r="AD117" t="str">
            <v xml:space="preserve"> </v>
          </cell>
        </row>
        <row r="118">
          <cell r="B118">
            <v>111</v>
          </cell>
          <cell r="C118" t="str">
            <v>: WIL.3.9/ II / 11</v>
          </cell>
          <cell r="D118" t="str">
            <v>Mario Willy Efrado Mairuhu</v>
          </cell>
          <cell r="E118" t="str">
            <v>WKO/LD</v>
          </cell>
          <cell r="F118" t="str">
            <v>L</v>
          </cell>
          <cell r="G118" t="str">
            <v>-</v>
          </cell>
          <cell r="H118" t="str">
            <v>Ternate</v>
          </cell>
          <cell r="I118" t="str">
            <v>04.10.1992</v>
          </cell>
          <cell r="J118">
            <v>30</v>
          </cell>
          <cell r="K118" t="str">
            <v>23.07.2015</v>
          </cell>
          <cell r="L118" t="str">
            <v>√</v>
          </cell>
          <cell r="M118" t="str">
            <v>-</v>
          </cell>
          <cell r="N118" t="str">
            <v>√</v>
          </cell>
          <cell r="O118" t="str">
            <v>-</v>
          </cell>
          <cell r="P118" t="str">
            <v>√</v>
          </cell>
          <cell r="Q118" t="str">
            <v>-</v>
          </cell>
          <cell r="R118" t="str">
            <v>√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SMA</v>
          </cell>
          <cell r="AA118" t="str">
            <v>Wiraswasta</v>
          </cell>
          <cell r="AB118" t="str">
            <v>Kawin</v>
          </cell>
          <cell r="AC118" t="str">
            <v>Suami</v>
          </cell>
          <cell r="AD118" t="str">
            <v xml:space="preserve"> </v>
          </cell>
        </row>
        <row r="119">
          <cell r="B119">
            <v>112</v>
          </cell>
          <cell r="D119" t="str">
            <v>Fanny Yanti Kotabadjo</v>
          </cell>
          <cell r="F119" t="str">
            <v>-</v>
          </cell>
          <cell r="G119" t="str">
            <v>P</v>
          </cell>
          <cell r="H119" t="str">
            <v>Daeo</v>
          </cell>
          <cell r="I119" t="str">
            <v>04.10.1993</v>
          </cell>
          <cell r="J119">
            <v>29</v>
          </cell>
          <cell r="K119" t="str">
            <v>-</v>
          </cell>
          <cell r="L119" t="str">
            <v>-</v>
          </cell>
          <cell r="M119" t="str">
            <v>√</v>
          </cell>
          <cell r="N119" t="str">
            <v>-</v>
          </cell>
          <cell r="O119" t="str">
            <v>√</v>
          </cell>
          <cell r="P119" t="str">
            <v>-</v>
          </cell>
          <cell r="Q119" t="str">
            <v>√</v>
          </cell>
          <cell r="R119" t="str">
            <v>-</v>
          </cell>
          <cell r="S119" t="str">
            <v>√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SMA</v>
          </cell>
          <cell r="AA119" t="str">
            <v>Swasta</v>
          </cell>
          <cell r="AB119" t="str">
            <v>Kawin</v>
          </cell>
          <cell r="AC119" t="str">
            <v>Istri</v>
          </cell>
          <cell r="AD119" t="str">
            <v xml:space="preserve"> </v>
          </cell>
        </row>
        <row r="120">
          <cell r="B120">
            <v>113</v>
          </cell>
          <cell r="C120" t="str">
            <v>: WIL.3.9/ II / 14</v>
          </cell>
          <cell r="D120" t="str">
            <v>Berry Moot</v>
          </cell>
          <cell r="E120" t="str">
            <v>WKO</v>
          </cell>
          <cell r="F120" t="str">
            <v>L</v>
          </cell>
          <cell r="G120" t="str">
            <v>-</v>
          </cell>
          <cell r="H120" t="str">
            <v>Tobelo</v>
          </cell>
          <cell r="I120" t="str">
            <v>03.05.1991</v>
          </cell>
          <cell r="J120">
            <v>31</v>
          </cell>
          <cell r="K120" t="str">
            <v>26.12.2015</v>
          </cell>
          <cell r="L120" t="str">
            <v>√</v>
          </cell>
          <cell r="M120" t="str">
            <v>-</v>
          </cell>
          <cell r="N120" t="str">
            <v>√</v>
          </cell>
          <cell r="O120" t="str">
            <v>-</v>
          </cell>
          <cell r="P120" t="str">
            <v>√</v>
          </cell>
          <cell r="Q120" t="str">
            <v>-</v>
          </cell>
          <cell r="R120" t="str">
            <v>√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SMA</v>
          </cell>
          <cell r="AA120" t="str">
            <v>Wiraswasta</v>
          </cell>
          <cell r="AB120" t="str">
            <v>Kawin</v>
          </cell>
          <cell r="AC120" t="str">
            <v>Suami</v>
          </cell>
          <cell r="AD120" t="str">
            <v xml:space="preserve"> </v>
          </cell>
        </row>
        <row r="121">
          <cell r="B121">
            <v>114</v>
          </cell>
          <cell r="D121" t="str">
            <v>Alvianti Bae</v>
          </cell>
          <cell r="F121" t="str">
            <v>-</v>
          </cell>
          <cell r="G121" t="str">
            <v>P</v>
          </cell>
          <cell r="H121" t="str">
            <v>Morotai</v>
          </cell>
          <cell r="I121" t="str">
            <v>27.01.1992</v>
          </cell>
          <cell r="J121">
            <v>30</v>
          </cell>
          <cell r="K121" t="str">
            <v>-</v>
          </cell>
          <cell r="L121" t="str">
            <v>-</v>
          </cell>
          <cell r="M121" t="str">
            <v>√</v>
          </cell>
          <cell r="N121" t="str">
            <v>-</v>
          </cell>
          <cell r="O121" t="str">
            <v>√</v>
          </cell>
          <cell r="P121" t="str">
            <v>-</v>
          </cell>
          <cell r="Q121" t="str">
            <v>√</v>
          </cell>
          <cell r="R121" t="str">
            <v>-</v>
          </cell>
          <cell r="S121" t="str">
            <v>√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SD</v>
          </cell>
          <cell r="AA121" t="str">
            <v>IRT</v>
          </cell>
          <cell r="AB121" t="str">
            <v>Kawin</v>
          </cell>
          <cell r="AC121" t="str">
            <v>Istri</v>
          </cell>
          <cell r="AD121" t="str">
            <v xml:space="preserve"> </v>
          </cell>
        </row>
        <row r="122">
          <cell r="B122">
            <v>115</v>
          </cell>
          <cell r="D122" t="str">
            <v>Meini Claudia Moot</v>
          </cell>
          <cell r="F122" t="str">
            <v>-</v>
          </cell>
          <cell r="G122" t="str">
            <v>P</v>
          </cell>
          <cell r="H122" t="str">
            <v>Tobelo</v>
          </cell>
          <cell r="I122" t="str">
            <v>27.05.2013</v>
          </cell>
          <cell r="J122">
            <v>9</v>
          </cell>
          <cell r="K122" t="str">
            <v>-</v>
          </cell>
          <cell r="L122" t="str">
            <v>-</v>
          </cell>
          <cell r="M122" t="str">
            <v>√</v>
          </cell>
          <cell r="N122" t="str">
            <v>-</v>
          </cell>
          <cell r="O122" t="str">
            <v>-</v>
          </cell>
          <cell r="P122" t="str">
            <v>-</v>
          </cell>
          <cell r="Q122" t="str">
            <v>-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√</v>
          </cell>
          <cell r="Z122" t="str">
            <v>SD</v>
          </cell>
          <cell r="AA122" t="str">
            <v>Siswa</v>
          </cell>
          <cell r="AB122" t="str">
            <v>Belum Kawin</v>
          </cell>
          <cell r="AC122" t="str">
            <v>Anak</v>
          </cell>
          <cell r="AD122" t="str">
            <v xml:space="preserve"> </v>
          </cell>
        </row>
        <row r="123">
          <cell r="B123">
            <v>116</v>
          </cell>
          <cell r="D123" t="str">
            <v>Meyan Moot</v>
          </cell>
          <cell r="F123" t="str">
            <v>-</v>
          </cell>
          <cell r="G123" t="str">
            <v>P</v>
          </cell>
          <cell r="H123" t="str">
            <v>Tobelo</v>
          </cell>
          <cell r="I123" t="str">
            <v>12.11.2021</v>
          </cell>
          <cell r="J123">
            <v>1</v>
          </cell>
          <cell r="K123" t="str">
            <v>-</v>
          </cell>
          <cell r="L123" t="str">
            <v>-</v>
          </cell>
          <cell r="M123" t="str">
            <v>-</v>
          </cell>
          <cell r="N123" t="str">
            <v>-</v>
          </cell>
          <cell r="O123" t="str">
            <v>-</v>
          </cell>
          <cell r="P123" t="str">
            <v>-</v>
          </cell>
          <cell r="Q123" t="str">
            <v>-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√</v>
          </cell>
          <cell r="Z123" t="str">
            <v>-</v>
          </cell>
          <cell r="AA123" t="str">
            <v>-</v>
          </cell>
          <cell r="AB123" t="str">
            <v>Belum Kawin</v>
          </cell>
          <cell r="AC123" t="str">
            <v>Anak</v>
          </cell>
          <cell r="AD123" t="str">
            <v xml:space="preserve"> </v>
          </cell>
        </row>
        <row r="124">
          <cell r="B124">
            <v>117</v>
          </cell>
          <cell r="C124" t="str">
            <v>: WIL.3.9/ II / 16</v>
          </cell>
          <cell r="D124" t="str">
            <v>Rolando Politon</v>
          </cell>
          <cell r="E124" t="str">
            <v>WKO</v>
          </cell>
          <cell r="F124" t="str">
            <v>L</v>
          </cell>
          <cell r="G124" t="str">
            <v>-</v>
          </cell>
          <cell r="H124" t="str">
            <v>Manado</v>
          </cell>
          <cell r="I124" t="str">
            <v>15.07.1989</v>
          </cell>
          <cell r="J124">
            <v>33</v>
          </cell>
          <cell r="K124" t="str">
            <v>22.12.2019</v>
          </cell>
          <cell r="L124" t="str">
            <v>√</v>
          </cell>
          <cell r="M124" t="str">
            <v>-</v>
          </cell>
          <cell r="N124" t="str">
            <v>-</v>
          </cell>
          <cell r="O124" t="str">
            <v>-</v>
          </cell>
          <cell r="P124" t="str">
            <v>√</v>
          </cell>
          <cell r="Q124" t="str">
            <v>-</v>
          </cell>
          <cell r="R124" t="str">
            <v>√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SMA</v>
          </cell>
          <cell r="AA124" t="str">
            <v>Wiraswasta</v>
          </cell>
          <cell r="AB124" t="str">
            <v>Kawin</v>
          </cell>
          <cell r="AC124" t="str">
            <v>Suami</v>
          </cell>
          <cell r="AD124" t="str">
            <v xml:space="preserve"> </v>
          </cell>
        </row>
        <row r="125">
          <cell r="B125">
            <v>118</v>
          </cell>
          <cell r="D125" t="str">
            <v>Yetro Papaceda</v>
          </cell>
          <cell r="F125" t="str">
            <v>-</v>
          </cell>
          <cell r="G125" t="str">
            <v>P</v>
          </cell>
          <cell r="H125" t="str">
            <v>Gemaf</v>
          </cell>
          <cell r="I125" t="str">
            <v>07.01.1983</v>
          </cell>
          <cell r="J125">
            <v>39</v>
          </cell>
          <cell r="K125" t="str">
            <v>-</v>
          </cell>
          <cell r="L125" t="str">
            <v>-</v>
          </cell>
          <cell r="M125" t="str">
            <v>√</v>
          </cell>
          <cell r="N125" t="str">
            <v>-</v>
          </cell>
          <cell r="O125" t="str">
            <v>√</v>
          </cell>
          <cell r="P125" t="str">
            <v>-</v>
          </cell>
          <cell r="Q125" t="str">
            <v>√</v>
          </cell>
          <cell r="R125" t="str">
            <v>-</v>
          </cell>
          <cell r="S125" t="str">
            <v>√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SMA</v>
          </cell>
          <cell r="AA125" t="str">
            <v>IRT</v>
          </cell>
          <cell r="AB125" t="str">
            <v>Kawin</v>
          </cell>
          <cell r="AC125" t="str">
            <v>Istri</v>
          </cell>
          <cell r="AD125" t="str">
            <v xml:space="preserve"> </v>
          </cell>
        </row>
        <row r="126">
          <cell r="B126">
            <v>119</v>
          </cell>
          <cell r="D126" t="str">
            <v>Dimitria Politon</v>
          </cell>
          <cell r="F126" t="str">
            <v>-</v>
          </cell>
          <cell r="G126" t="str">
            <v>P</v>
          </cell>
          <cell r="H126" t="str">
            <v>Tobelo</v>
          </cell>
          <cell r="I126" t="str">
            <v>31.03.2020</v>
          </cell>
          <cell r="J126">
            <v>2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-</v>
          </cell>
          <cell r="O126" t="str">
            <v>-</v>
          </cell>
          <cell r="P126" t="str">
            <v>-</v>
          </cell>
          <cell r="Q126" t="str">
            <v>-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√</v>
          </cell>
          <cell r="Z126" t="str">
            <v>-</v>
          </cell>
          <cell r="AA126" t="str">
            <v>-</v>
          </cell>
          <cell r="AB126" t="str">
            <v>Belum Kawin</v>
          </cell>
          <cell r="AC126" t="str">
            <v>Anak</v>
          </cell>
          <cell r="AD126" t="str">
            <v xml:space="preserve"> </v>
          </cell>
        </row>
        <row r="127">
          <cell r="B127">
            <v>120</v>
          </cell>
          <cell r="D127" t="str">
            <v>Jenni Papaceda</v>
          </cell>
          <cell r="F127" t="str">
            <v>-</v>
          </cell>
          <cell r="G127" t="str">
            <v>P</v>
          </cell>
          <cell r="H127" t="str">
            <v>Gemaf</v>
          </cell>
          <cell r="I127" t="str">
            <v>18.08.2002</v>
          </cell>
          <cell r="J127">
            <v>20</v>
          </cell>
          <cell r="K127" t="str">
            <v>-</v>
          </cell>
          <cell r="L127" t="str">
            <v>-</v>
          </cell>
          <cell r="M127" t="str">
            <v>√</v>
          </cell>
          <cell r="N127" t="str">
            <v>-</v>
          </cell>
          <cell r="O127" t="str">
            <v>-</v>
          </cell>
          <cell r="P127" t="str">
            <v>-</v>
          </cell>
          <cell r="Q127" t="str">
            <v>-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√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SMA</v>
          </cell>
          <cell r="AA127" t="str">
            <v>Siswa</v>
          </cell>
          <cell r="AB127" t="str">
            <v>Belum Kawin</v>
          </cell>
          <cell r="AC127" t="str">
            <v>Keponakan</v>
          </cell>
          <cell r="AD127" t="str">
            <v xml:space="preserve"> </v>
          </cell>
          <cell r="AF127" t="str">
            <v>"---"</v>
          </cell>
        </row>
        <row r="128">
          <cell r="B128">
            <v>121</v>
          </cell>
          <cell r="F128" t="str">
            <v>-</v>
          </cell>
          <cell r="G128" t="str">
            <v>P</v>
          </cell>
          <cell r="L128" t="str">
            <v>-</v>
          </cell>
          <cell r="M128" t="str">
            <v>√</v>
          </cell>
          <cell r="W128" t="str">
            <v>√</v>
          </cell>
          <cell r="Z128" t="str">
            <v>SMP</v>
          </cell>
          <cell r="AA128" t="str">
            <v>Siswa</v>
          </cell>
          <cell r="AB128" t="str">
            <v>Belum Kawin</v>
          </cell>
          <cell r="AC128" t="str">
            <v>Keponakan</v>
          </cell>
        </row>
        <row r="129">
          <cell r="B129">
            <v>122</v>
          </cell>
          <cell r="C129" t="str">
            <v>: WIL.3.9/ IV / 21</v>
          </cell>
          <cell r="D129" t="str">
            <v>Arichandidit Toory</v>
          </cell>
          <cell r="E129" t="str">
            <v>WKO</v>
          </cell>
          <cell r="F129" t="str">
            <v>L</v>
          </cell>
          <cell r="G129" t="str">
            <v>-</v>
          </cell>
          <cell r="H129" t="str">
            <v>Balisoan</v>
          </cell>
          <cell r="I129" t="str">
            <v>13.02.1995</v>
          </cell>
          <cell r="J129">
            <v>27</v>
          </cell>
          <cell r="K129" t="str">
            <v>26.08.2016</v>
          </cell>
          <cell r="L129" t="str">
            <v>√</v>
          </cell>
          <cell r="M129" t="str">
            <v>-</v>
          </cell>
          <cell r="N129" t="str">
            <v>√</v>
          </cell>
          <cell r="O129" t="str">
            <v>-</v>
          </cell>
          <cell r="P129" t="str">
            <v>√</v>
          </cell>
          <cell r="Q129" t="str">
            <v>-</v>
          </cell>
          <cell r="R129" t="str">
            <v>√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SMA</v>
          </cell>
          <cell r="AA129" t="str">
            <v>POLRI</v>
          </cell>
          <cell r="AB129" t="str">
            <v>Kawin</v>
          </cell>
          <cell r="AC129" t="str">
            <v>Suami</v>
          </cell>
          <cell r="AD129" t="str">
            <v xml:space="preserve"> </v>
          </cell>
        </row>
        <row r="130">
          <cell r="B130">
            <v>123</v>
          </cell>
          <cell r="D130" t="str">
            <v>Elviera Yulita Mamahe, A.Md</v>
          </cell>
          <cell r="F130" t="str">
            <v>-</v>
          </cell>
          <cell r="G130" t="str">
            <v>P</v>
          </cell>
          <cell r="H130" t="str">
            <v>Wosia</v>
          </cell>
          <cell r="I130" t="str">
            <v>09.07.1994</v>
          </cell>
          <cell r="J130">
            <v>28</v>
          </cell>
          <cell r="K130" t="str">
            <v>-</v>
          </cell>
          <cell r="L130" t="str">
            <v>-</v>
          </cell>
          <cell r="M130" t="str">
            <v>√</v>
          </cell>
          <cell r="N130" t="str">
            <v>-</v>
          </cell>
          <cell r="O130" t="str">
            <v>√</v>
          </cell>
          <cell r="P130" t="str">
            <v>-</v>
          </cell>
          <cell r="Q130" t="str">
            <v>√</v>
          </cell>
          <cell r="R130" t="str">
            <v>-</v>
          </cell>
          <cell r="S130" t="str">
            <v>√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D3</v>
          </cell>
          <cell r="AA130" t="str">
            <v>Swasta</v>
          </cell>
          <cell r="AB130" t="str">
            <v>Kawin</v>
          </cell>
          <cell r="AC130" t="str">
            <v>Istri</v>
          </cell>
          <cell r="AD130" t="str">
            <v xml:space="preserve"> </v>
          </cell>
        </row>
        <row r="131">
          <cell r="B131">
            <v>124</v>
          </cell>
          <cell r="D131" t="str">
            <v>Edward Rafael Toory</v>
          </cell>
          <cell r="F131" t="str">
            <v>L</v>
          </cell>
          <cell r="G131" t="str">
            <v>-</v>
          </cell>
          <cell r="H131" t="str">
            <v>Tobelo</v>
          </cell>
          <cell r="I131" t="str">
            <v>19.12.2020</v>
          </cell>
          <cell r="J131">
            <v>2</v>
          </cell>
          <cell r="L131" t="str">
            <v>-</v>
          </cell>
          <cell r="M131" t="str">
            <v>-</v>
          </cell>
          <cell r="N131" t="str">
            <v>-</v>
          </cell>
          <cell r="O131" t="str">
            <v>-</v>
          </cell>
          <cell r="P131" t="str">
            <v>-</v>
          </cell>
          <cell r="Q131" t="str">
            <v>-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√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Belum Kawin</v>
          </cell>
          <cell r="AC131" t="str">
            <v>Anak</v>
          </cell>
          <cell r="AD131" t="str">
            <v xml:space="preserve"> </v>
          </cell>
        </row>
        <row r="132">
          <cell r="AD132" t="str">
            <v xml:space="preserve"> </v>
          </cell>
          <cell r="AF132" t="str">
            <v>"---"</v>
          </cell>
        </row>
        <row r="133">
          <cell r="F133">
            <v>66</v>
          </cell>
          <cell r="G133">
            <v>58</v>
          </cell>
          <cell r="L133">
            <v>62</v>
          </cell>
          <cell r="M133">
            <v>55</v>
          </cell>
          <cell r="N133">
            <v>33</v>
          </cell>
          <cell r="O133">
            <v>35</v>
          </cell>
          <cell r="P133">
            <v>24</v>
          </cell>
          <cell r="Q133">
            <v>26</v>
          </cell>
          <cell r="R133">
            <v>27</v>
          </cell>
          <cell r="S133">
            <v>29</v>
          </cell>
          <cell r="T133">
            <v>15</v>
          </cell>
          <cell r="U133">
            <v>10</v>
          </cell>
          <cell r="V133">
            <v>7</v>
          </cell>
          <cell r="W133">
            <v>6</v>
          </cell>
          <cell r="X133">
            <v>17</v>
          </cell>
          <cell r="Y133">
            <v>13</v>
          </cell>
        </row>
        <row r="135">
          <cell r="R135">
            <v>0</v>
          </cell>
          <cell r="S135">
            <v>0</v>
          </cell>
          <cell r="Y135">
            <v>0</v>
          </cell>
          <cell r="Z135">
            <v>0</v>
          </cell>
        </row>
        <row r="136">
          <cell r="B136">
            <v>26</v>
          </cell>
          <cell r="R136">
            <v>1</v>
          </cell>
          <cell r="S136">
            <v>0</v>
          </cell>
          <cell r="Y136">
            <v>0</v>
          </cell>
          <cell r="Z136">
            <v>0</v>
          </cell>
        </row>
        <row r="137">
          <cell r="R137">
            <v>5</v>
          </cell>
          <cell r="S137">
            <v>7</v>
          </cell>
          <cell r="Y137">
            <v>0</v>
          </cell>
          <cell r="Z137">
            <v>0</v>
          </cell>
        </row>
        <row r="138">
          <cell r="L138">
            <v>2</v>
          </cell>
          <cell r="R138">
            <v>0</v>
          </cell>
          <cell r="S138">
            <v>1</v>
          </cell>
          <cell r="Y138">
            <v>0</v>
          </cell>
          <cell r="Z138">
            <v>16</v>
          </cell>
        </row>
        <row r="139">
          <cell r="L139">
            <v>1</v>
          </cell>
          <cell r="R139">
            <v>1</v>
          </cell>
          <cell r="S139">
            <v>1</v>
          </cell>
          <cell r="Y139">
            <v>0</v>
          </cell>
          <cell r="Z139">
            <v>0</v>
          </cell>
        </row>
        <row r="140">
          <cell r="R140">
            <v>0</v>
          </cell>
          <cell r="S140">
            <v>0</v>
          </cell>
          <cell r="Y140">
            <v>2</v>
          </cell>
          <cell r="Z140">
            <v>5</v>
          </cell>
        </row>
        <row r="141">
          <cell r="R141">
            <v>0</v>
          </cell>
          <cell r="S141">
            <v>0</v>
          </cell>
          <cell r="Y141">
            <v>16</v>
          </cell>
          <cell r="Z141">
            <v>18</v>
          </cell>
        </row>
        <row r="142">
          <cell r="R142">
            <v>19</v>
          </cell>
          <cell r="S142">
            <v>18</v>
          </cell>
          <cell r="Y142">
            <v>1</v>
          </cell>
          <cell r="Z142">
            <v>0</v>
          </cell>
        </row>
        <row r="143">
          <cell r="L143">
            <v>1</v>
          </cell>
          <cell r="M143">
            <v>4</v>
          </cell>
          <cell r="R143">
            <v>3</v>
          </cell>
          <cell r="S143">
            <v>1</v>
          </cell>
          <cell r="Y143">
            <v>1</v>
          </cell>
          <cell r="Z143">
            <v>0</v>
          </cell>
        </row>
        <row r="144">
          <cell r="R144">
            <v>0</v>
          </cell>
          <cell r="S144">
            <v>1</v>
          </cell>
          <cell r="Y144">
            <v>3</v>
          </cell>
          <cell r="Z144">
            <v>1</v>
          </cell>
        </row>
        <row r="145">
          <cell r="L145">
            <v>5</v>
          </cell>
          <cell r="M145">
            <v>3</v>
          </cell>
          <cell r="R145">
            <v>8</v>
          </cell>
          <cell r="S145">
            <v>8</v>
          </cell>
          <cell r="Y145">
            <v>0</v>
          </cell>
          <cell r="Z145">
            <v>0</v>
          </cell>
        </row>
        <row r="146">
          <cell r="R146">
            <v>16</v>
          </cell>
          <cell r="S146">
            <v>10</v>
          </cell>
          <cell r="Y146">
            <v>0</v>
          </cell>
          <cell r="Z146">
            <v>0</v>
          </cell>
        </row>
        <row r="147">
          <cell r="N147">
            <v>0</v>
          </cell>
          <cell r="R147">
            <v>0</v>
          </cell>
          <cell r="S147">
            <v>0</v>
          </cell>
          <cell r="Y147">
            <v>2</v>
          </cell>
          <cell r="Z147">
            <v>2</v>
          </cell>
        </row>
        <row r="148">
          <cell r="N148">
            <v>0</v>
          </cell>
          <cell r="R148">
            <v>2</v>
          </cell>
          <cell r="S148">
            <v>2</v>
          </cell>
          <cell r="Y148">
            <v>0</v>
          </cell>
          <cell r="Z148">
            <v>0</v>
          </cell>
        </row>
        <row r="149">
          <cell r="N149">
            <v>0</v>
          </cell>
          <cell r="R149">
            <v>0</v>
          </cell>
          <cell r="S149">
            <v>0</v>
          </cell>
          <cell r="Y149">
            <v>2</v>
          </cell>
          <cell r="Z149">
            <v>0</v>
          </cell>
        </row>
        <row r="150">
          <cell r="R150">
            <v>0</v>
          </cell>
          <cell r="S150">
            <v>0</v>
          </cell>
          <cell r="Y150">
            <v>9</v>
          </cell>
          <cell r="Z150">
            <v>5</v>
          </cell>
        </row>
        <row r="151">
          <cell r="R151">
            <v>0</v>
          </cell>
          <cell r="S151">
            <v>0</v>
          </cell>
          <cell r="Y151">
            <v>3</v>
          </cell>
          <cell r="Z151">
            <v>0</v>
          </cell>
        </row>
        <row r="152">
          <cell r="R152">
            <v>0</v>
          </cell>
          <cell r="S152">
            <v>3</v>
          </cell>
          <cell r="Y152">
            <v>8</v>
          </cell>
          <cell r="Z152">
            <v>1</v>
          </cell>
        </row>
        <row r="153">
          <cell r="R153">
            <v>0</v>
          </cell>
          <cell r="S153">
            <v>1</v>
          </cell>
          <cell r="Y153">
            <v>2</v>
          </cell>
          <cell r="Z153">
            <v>0</v>
          </cell>
        </row>
        <row r="154">
          <cell r="R154">
            <v>0</v>
          </cell>
          <cell r="S154">
            <v>0</v>
          </cell>
          <cell r="Y154">
            <v>0</v>
          </cell>
          <cell r="Z154">
            <v>0</v>
          </cell>
        </row>
        <row r="155">
          <cell r="R155">
            <v>1</v>
          </cell>
          <cell r="Y155">
            <v>0</v>
          </cell>
          <cell r="Z155">
            <v>0</v>
          </cell>
        </row>
        <row r="156">
          <cell r="R156">
            <v>8</v>
          </cell>
          <cell r="S156">
            <v>3</v>
          </cell>
          <cell r="Y156">
            <v>0</v>
          </cell>
          <cell r="Z156">
            <v>2</v>
          </cell>
        </row>
        <row r="157">
          <cell r="Y157">
            <v>13</v>
          </cell>
          <cell r="Z157">
            <v>6</v>
          </cell>
        </row>
      </sheetData>
      <sheetData sheetId="2"/>
      <sheetData sheetId="3">
        <row r="8">
          <cell r="B8">
            <v>1</v>
          </cell>
          <cell r="C8" t="str">
            <v>: WIL.3.9 / II / 1</v>
          </cell>
          <cell r="D8" t="str">
            <v>Prinland Tarima</v>
          </cell>
          <cell r="E8" t="str">
            <v>WKO</v>
          </cell>
          <cell r="F8" t="str">
            <v>L</v>
          </cell>
          <cell r="G8" t="str">
            <v>-</v>
          </cell>
          <cell r="H8" t="str">
            <v>Tidore</v>
          </cell>
          <cell r="I8" t="str">
            <v>15.08.1962</v>
          </cell>
          <cell r="J8">
            <v>60</v>
          </cell>
          <cell r="K8" t="str">
            <v>12.01.2004</v>
          </cell>
          <cell r="L8" t="str">
            <v>√</v>
          </cell>
          <cell r="M8" t="str">
            <v>-</v>
          </cell>
          <cell r="N8" t="str">
            <v>√</v>
          </cell>
          <cell r="O8" t="str">
            <v>-</v>
          </cell>
          <cell r="P8" t="str">
            <v>√</v>
          </cell>
          <cell r="Q8" t="str">
            <v>-</v>
          </cell>
          <cell r="R8" t="str">
            <v>√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SMA</v>
          </cell>
          <cell r="AA8" t="str">
            <v>Pensiunan POLRI</v>
          </cell>
          <cell r="AB8" t="str">
            <v>Kawin</v>
          </cell>
          <cell r="AC8" t="str">
            <v>Suami</v>
          </cell>
          <cell r="AD8" t="str">
            <v xml:space="preserve"> </v>
          </cell>
          <cell r="AE8" t="str">
            <v>Pnt. Frelly Tomasoa</v>
          </cell>
          <cell r="AF8" t="str">
            <v>Luar Daerah</v>
          </cell>
        </row>
        <row r="9">
          <cell r="B9">
            <v>2</v>
          </cell>
          <cell r="D9" t="str">
            <v>Yuan Ranno, S.Pd</v>
          </cell>
          <cell r="F9" t="str">
            <v>-</v>
          </cell>
          <cell r="G9" t="str">
            <v>P</v>
          </cell>
          <cell r="H9" t="str">
            <v>Tibobo</v>
          </cell>
          <cell r="I9" t="str">
            <v>01.12.1976</v>
          </cell>
          <cell r="J9">
            <v>46</v>
          </cell>
          <cell r="K9" t="str">
            <v>-</v>
          </cell>
          <cell r="L9" t="str">
            <v>-</v>
          </cell>
          <cell r="M9" t="str">
            <v>√</v>
          </cell>
          <cell r="N9" t="str">
            <v>-</v>
          </cell>
          <cell r="O9" t="str">
            <v>√</v>
          </cell>
          <cell r="P9" t="str">
            <v>-</v>
          </cell>
          <cell r="Q9" t="str">
            <v>√</v>
          </cell>
          <cell r="R9" t="str">
            <v>-</v>
          </cell>
          <cell r="S9" t="str">
            <v>√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S1</v>
          </cell>
          <cell r="AA9" t="str">
            <v>Guru</v>
          </cell>
          <cell r="AB9" t="str">
            <v>Kawin</v>
          </cell>
          <cell r="AC9" t="str">
            <v>Istri</v>
          </cell>
          <cell r="AD9" t="str">
            <v xml:space="preserve"> </v>
          </cell>
          <cell r="AE9" t="str">
            <v>-</v>
          </cell>
          <cell r="AF9" t="str">
            <v>"---"</v>
          </cell>
        </row>
        <row r="10">
          <cell r="B10">
            <v>3</v>
          </cell>
          <cell r="D10" t="str">
            <v>Fiona M.Tarima</v>
          </cell>
          <cell r="F10" t="str">
            <v>-</v>
          </cell>
          <cell r="G10" t="str">
            <v>P</v>
          </cell>
          <cell r="H10" t="str">
            <v>Tibobo</v>
          </cell>
          <cell r="I10" t="str">
            <v>29.03.2003</v>
          </cell>
          <cell r="J10">
            <v>19</v>
          </cell>
          <cell r="K10" t="str">
            <v>-</v>
          </cell>
          <cell r="L10" t="str">
            <v>-</v>
          </cell>
          <cell r="M10" t="str">
            <v>√</v>
          </cell>
          <cell r="N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√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S1</v>
          </cell>
          <cell r="AA10" t="str">
            <v>Mahasiswa</v>
          </cell>
          <cell r="AB10" t="str">
            <v>Belum Kawin</v>
          </cell>
          <cell r="AC10" t="str">
            <v>Anak</v>
          </cell>
          <cell r="AD10" t="str">
            <v xml:space="preserve"> </v>
          </cell>
          <cell r="AE10" t="str">
            <v>-</v>
          </cell>
          <cell r="AF10" t="str">
            <v>Luar Daerah</v>
          </cell>
        </row>
        <row r="11">
          <cell r="B11">
            <v>4</v>
          </cell>
          <cell r="D11" t="str">
            <v>Yulita V. Tarima</v>
          </cell>
          <cell r="F11" t="str">
            <v>-</v>
          </cell>
          <cell r="G11" t="str">
            <v>P</v>
          </cell>
          <cell r="H11" t="str">
            <v>Ternate</v>
          </cell>
          <cell r="I11" t="str">
            <v>12.07.2005</v>
          </cell>
          <cell r="J11">
            <v>17</v>
          </cell>
          <cell r="K11" t="str">
            <v>-</v>
          </cell>
          <cell r="L11" t="str">
            <v>-</v>
          </cell>
          <cell r="M11" t="str">
            <v>√</v>
          </cell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√</v>
          </cell>
          <cell r="X11" t="str">
            <v>-</v>
          </cell>
          <cell r="Y11" t="str">
            <v>-</v>
          </cell>
          <cell r="Z11" t="str">
            <v>SMA</v>
          </cell>
          <cell r="AA11" t="str">
            <v>Siswa</v>
          </cell>
          <cell r="AB11" t="str">
            <v>Belum Kawin</v>
          </cell>
          <cell r="AC11" t="str">
            <v>Anak</v>
          </cell>
          <cell r="AD11" t="str">
            <v xml:space="preserve"> </v>
          </cell>
          <cell r="AE11" t="str">
            <v>-</v>
          </cell>
          <cell r="AF11" t="str">
            <v>Luar Daerah</v>
          </cell>
        </row>
        <row r="12">
          <cell r="B12">
            <v>5</v>
          </cell>
          <cell r="D12" t="str">
            <v>Christa O. Tarima</v>
          </cell>
          <cell r="F12" t="str">
            <v>-</v>
          </cell>
          <cell r="G12" t="str">
            <v>P</v>
          </cell>
          <cell r="H12" t="str">
            <v>Tobelo</v>
          </cell>
          <cell r="I12" t="str">
            <v>28.11.2008</v>
          </cell>
          <cell r="J12">
            <v>14</v>
          </cell>
          <cell r="K12" t="str">
            <v>-</v>
          </cell>
          <cell r="L12" t="str">
            <v>-</v>
          </cell>
          <cell r="M12" t="str">
            <v>√</v>
          </cell>
          <cell r="N12" t="str">
            <v>-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√</v>
          </cell>
          <cell r="X12" t="str">
            <v>-</v>
          </cell>
          <cell r="Y12" t="str">
            <v>-</v>
          </cell>
          <cell r="Z12" t="str">
            <v>SMP</v>
          </cell>
          <cell r="AA12" t="str">
            <v>Siswa</v>
          </cell>
          <cell r="AB12" t="str">
            <v>Belum Kawin</v>
          </cell>
          <cell r="AC12" t="str">
            <v>Anak</v>
          </cell>
          <cell r="AD12" t="str">
            <v xml:space="preserve"> </v>
          </cell>
          <cell r="AE12" t="str">
            <v>-</v>
          </cell>
          <cell r="AF12" t="str">
            <v>"---"</v>
          </cell>
        </row>
        <row r="13">
          <cell r="B13">
            <v>6</v>
          </cell>
          <cell r="D13" t="str">
            <v>Maya K. Rano Mole</v>
          </cell>
          <cell r="F13" t="str">
            <v>-</v>
          </cell>
          <cell r="G13" t="str">
            <v>P</v>
          </cell>
          <cell r="H13" t="str">
            <v>Manado</v>
          </cell>
          <cell r="I13" t="str">
            <v>06.09.2000</v>
          </cell>
          <cell r="J13">
            <v>22</v>
          </cell>
          <cell r="K13" t="str">
            <v>-</v>
          </cell>
          <cell r="L13" t="str">
            <v>-</v>
          </cell>
          <cell r="M13" t="str">
            <v>√</v>
          </cell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√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S1</v>
          </cell>
          <cell r="AA13" t="str">
            <v>Mahasiswa</v>
          </cell>
          <cell r="AB13" t="str">
            <v>Belum Kawin</v>
          </cell>
          <cell r="AC13" t="str">
            <v>Anak</v>
          </cell>
          <cell r="AD13" t="str">
            <v xml:space="preserve"> </v>
          </cell>
          <cell r="AE13" t="str">
            <v>-</v>
          </cell>
          <cell r="AF13" t="str">
            <v>"---"</v>
          </cell>
        </row>
        <row r="14">
          <cell r="B14">
            <v>7</v>
          </cell>
          <cell r="C14" t="str">
            <v>: WIL.3.9 / II / 1</v>
          </cell>
          <cell r="D14" t="str">
            <v>Andre Batita</v>
          </cell>
          <cell r="E14" t="str">
            <v>Lina Ino</v>
          </cell>
          <cell r="F14" t="str">
            <v>L</v>
          </cell>
          <cell r="G14" t="str">
            <v>-</v>
          </cell>
          <cell r="H14" t="str">
            <v>Ternate</v>
          </cell>
          <cell r="I14" t="str">
            <v>11.03.1987</v>
          </cell>
          <cell r="J14">
            <v>35</v>
          </cell>
          <cell r="K14" t="str">
            <v>20.03.2011</v>
          </cell>
          <cell r="L14" t="str">
            <v>√</v>
          </cell>
          <cell r="M14" t="str">
            <v>-</v>
          </cell>
          <cell r="N14" t="str">
            <v>√</v>
          </cell>
          <cell r="O14" t="str">
            <v>-</v>
          </cell>
          <cell r="P14" t="str">
            <v>√</v>
          </cell>
          <cell r="Q14" t="str">
            <v>-</v>
          </cell>
          <cell r="R14" t="str">
            <v>√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SMA</v>
          </cell>
          <cell r="AA14" t="str">
            <v>POLRI</v>
          </cell>
          <cell r="AB14" t="str">
            <v>Kawin</v>
          </cell>
          <cell r="AC14" t="str">
            <v>Suami</v>
          </cell>
          <cell r="AD14" t="str">
            <v xml:space="preserve"> </v>
          </cell>
          <cell r="AE14" t="str">
            <v>Pnt. Lidya Anyo</v>
          </cell>
          <cell r="AF14" t="str">
            <v>"---"</v>
          </cell>
        </row>
        <row r="15">
          <cell r="B15">
            <v>8</v>
          </cell>
          <cell r="D15" t="str">
            <v>Teresia Pehino, A.Md.Keb</v>
          </cell>
          <cell r="F15" t="str">
            <v>-</v>
          </cell>
          <cell r="G15" t="str">
            <v>P</v>
          </cell>
          <cell r="H15" t="str">
            <v>Tengutesungi</v>
          </cell>
          <cell r="I15" t="str">
            <v>25.09.1987</v>
          </cell>
          <cell r="J15">
            <v>35</v>
          </cell>
          <cell r="K15" t="str">
            <v>-</v>
          </cell>
          <cell r="L15" t="str">
            <v>-</v>
          </cell>
          <cell r="M15" t="str">
            <v>√</v>
          </cell>
          <cell r="N15" t="str">
            <v>-</v>
          </cell>
          <cell r="O15" t="str">
            <v>√</v>
          </cell>
          <cell r="P15" t="str">
            <v>-</v>
          </cell>
          <cell r="Q15" t="str">
            <v>√</v>
          </cell>
          <cell r="R15" t="str">
            <v>-</v>
          </cell>
          <cell r="S15" t="str">
            <v>√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D3</v>
          </cell>
          <cell r="AA15" t="str">
            <v>Swasta</v>
          </cell>
          <cell r="AB15" t="str">
            <v>Kawin</v>
          </cell>
          <cell r="AC15" t="str">
            <v>Istri</v>
          </cell>
          <cell r="AD15" t="str">
            <v xml:space="preserve"> </v>
          </cell>
          <cell r="AE15" t="str">
            <v>-</v>
          </cell>
          <cell r="AF15" t="str">
            <v>"---"</v>
          </cell>
        </row>
        <row r="16">
          <cell r="B16">
            <v>9</v>
          </cell>
          <cell r="D16" t="str">
            <v>Gabriel H.Batita</v>
          </cell>
          <cell r="F16" t="str">
            <v>L</v>
          </cell>
          <cell r="G16" t="str">
            <v>-</v>
          </cell>
          <cell r="H16" t="str">
            <v>Ternate</v>
          </cell>
          <cell r="I16" t="str">
            <v>02.02.2012</v>
          </cell>
          <cell r="J16">
            <v>10</v>
          </cell>
          <cell r="K16" t="str">
            <v>-</v>
          </cell>
          <cell r="L16" t="str">
            <v>√</v>
          </cell>
          <cell r="M16" t="str">
            <v>-</v>
          </cell>
          <cell r="N16" t="str">
            <v>-</v>
          </cell>
          <cell r="O16" t="str">
            <v>-</v>
          </cell>
          <cell r="P16" t="str">
            <v>-</v>
          </cell>
          <cell r="Q16" t="str">
            <v>-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√</v>
          </cell>
          <cell r="Y16" t="str">
            <v>-</v>
          </cell>
          <cell r="Z16" t="str">
            <v>SD</v>
          </cell>
          <cell r="AA16" t="str">
            <v>Siswa</v>
          </cell>
          <cell r="AB16" t="str">
            <v>Belum Kawin</v>
          </cell>
          <cell r="AC16" t="str">
            <v>Anak</v>
          </cell>
          <cell r="AD16" t="str">
            <v xml:space="preserve"> </v>
          </cell>
          <cell r="AF16" t="str">
            <v>"---"</v>
          </cell>
        </row>
        <row r="17">
          <cell r="B17">
            <v>10</v>
          </cell>
          <cell r="D17" t="str">
            <v>Jeselin L. Batita</v>
          </cell>
          <cell r="F17" t="str">
            <v>-</v>
          </cell>
          <cell r="G17" t="str">
            <v>P</v>
          </cell>
          <cell r="H17" t="str">
            <v>Tobelo</v>
          </cell>
          <cell r="I17" t="str">
            <v>01.06.2014</v>
          </cell>
          <cell r="J17">
            <v>8</v>
          </cell>
          <cell r="K17" t="str">
            <v>-</v>
          </cell>
          <cell r="L17" t="str">
            <v>-</v>
          </cell>
          <cell r="M17" t="str">
            <v>√</v>
          </cell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√</v>
          </cell>
          <cell r="Z17" t="str">
            <v>SD</v>
          </cell>
          <cell r="AA17" t="str">
            <v>Siswa</v>
          </cell>
          <cell r="AB17" t="str">
            <v>Belum Kawin</v>
          </cell>
          <cell r="AC17" t="str">
            <v>Anak</v>
          </cell>
          <cell r="AD17" t="str">
            <v xml:space="preserve"> </v>
          </cell>
          <cell r="AE17" t="str">
            <v>Pnt. Frelly Tomasoa</v>
          </cell>
          <cell r="AF17" t="str">
            <v>"---"</v>
          </cell>
        </row>
        <row r="18">
          <cell r="B18">
            <v>11</v>
          </cell>
          <cell r="C18" t="str">
            <v>: WIL.3.9 / II / 1</v>
          </cell>
          <cell r="D18" t="str">
            <v>Julintje N. Salawe</v>
          </cell>
          <cell r="E18" t="str">
            <v>WKO</v>
          </cell>
          <cell r="F18" t="str">
            <v>-</v>
          </cell>
          <cell r="G18" t="str">
            <v>P</v>
          </cell>
          <cell r="H18" t="str">
            <v>Enrekane</v>
          </cell>
          <cell r="I18" t="str">
            <v>27.07.1948</v>
          </cell>
          <cell r="J18">
            <v>74</v>
          </cell>
          <cell r="K18" t="str">
            <v>Janda</v>
          </cell>
          <cell r="L18" t="str">
            <v>-</v>
          </cell>
          <cell r="M18" t="str">
            <v>√</v>
          </cell>
          <cell r="N18" t="str">
            <v>-</v>
          </cell>
          <cell r="O18" t="str">
            <v>√</v>
          </cell>
          <cell r="P18" t="str">
            <v>-</v>
          </cell>
          <cell r="Q18" t="str">
            <v>√</v>
          </cell>
          <cell r="R18" t="str">
            <v>-</v>
          </cell>
          <cell r="S18" t="str">
            <v>√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SMA</v>
          </cell>
          <cell r="AA18" t="str">
            <v>IRT</v>
          </cell>
          <cell r="AB18" t="str">
            <v>Kawin</v>
          </cell>
          <cell r="AC18" t="str">
            <v>Kepala Keluarga</v>
          </cell>
          <cell r="AD18" t="str">
            <v xml:space="preserve"> </v>
          </cell>
          <cell r="AE18" t="str">
            <v>-</v>
          </cell>
          <cell r="AF18" t="str">
            <v>"---"</v>
          </cell>
        </row>
        <row r="19">
          <cell r="B19">
            <v>12</v>
          </cell>
          <cell r="D19" t="str">
            <v>Pieters Gamaliel Nagara</v>
          </cell>
          <cell r="F19" t="str">
            <v>L</v>
          </cell>
          <cell r="G19" t="str">
            <v>-</v>
          </cell>
          <cell r="H19" t="str">
            <v>Jailolo</v>
          </cell>
          <cell r="I19" t="str">
            <v>20.09.1980</v>
          </cell>
          <cell r="J19">
            <v>42</v>
          </cell>
          <cell r="K19" t="str">
            <v>-</v>
          </cell>
          <cell r="L19" t="str">
            <v>√</v>
          </cell>
          <cell r="M19" t="str">
            <v>-</v>
          </cell>
          <cell r="N19" t="str">
            <v>√</v>
          </cell>
          <cell r="O19" t="str">
            <v>-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√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S1</v>
          </cell>
          <cell r="AA19" t="str">
            <v>Swasta</v>
          </cell>
          <cell r="AB19" t="str">
            <v>Belum Kawin</v>
          </cell>
          <cell r="AC19" t="str">
            <v>Anak</v>
          </cell>
          <cell r="AD19" t="str">
            <v xml:space="preserve"> </v>
          </cell>
          <cell r="AE19" t="str">
            <v>-</v>
          </cell>
          <cell r="AF19" t="str">
            <v>"---"</v>
          </cell>
        </row>
        <row r="20">
          <cell r="B20">
            <v>13</v>
          </cell>
          <cell r="C20" t="str">
            <v>: WIL.3.9 / II / 1</v>
          </cell>
          <cell r="D20" t="str">
            <v>Adriano P. Ewy</v>
          </cell>
          <cell r="E20" t="str">
            <v>Mahia</v>
          </cell>
          <cell r="F20" t="str">
            <v>L</v>
          </cell>
          <cell r="G20" t="str">
            <v>-</v>
          </cell>
          <cell r="H20" t="str">
            <v>Ternate</v>
          </cell>
          <cell r="I20" t="str">
            <v>15.08.1977</v>
          </cell>
          <cell r="J20">
            <v>45</v>
          </cell>
          <cell r="K20" t="str">
            <v>05.09.1999</v>
          </cell>
          <cell r="L20" t="str">
            <v>√</v>
          </cell>
          <cell r="M20" t="str">
            <v>-</v>
          </cell>
          <cell r="N20" t="str">
            <v>√</v>
          </cell>
          <cell r="O20" t="str">
            <v>-</v>
          </cell>
          <cell r="P20" t="str">
            <v>√</v>
          </cell>
          <cell r="Q20" t="str">
            <v>-</v>
          </cell>
          <cell r="R20" t="str">
            <v>√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SMP</v>
          </cell>
          <cell r="AA20" t="str">
            <v>Sopir</v>
          </cell>
          <cell r="AB20" t="str">
            <v>Kawin</v>
          </cell>
          <cell r="AC20" t="str">
            <v>Suami</v>
          </cell>
          <cell r="AD20" t="str">
            <v xml:space="preserve"> </v>
          </cell>
          <cell r="AE20" t="str">
            <v>-</v>
          </cell>
          <cell r="AF20" t="str">
            <v>"---"</v>
          </cell>
        </row>
        <row r="21">
          <cell r="B21">
            <v>14</v>
          </cell>
          <cell r="D21" t="str">
            <v>Arnince Ume</v>
          </cell>
          <cell r="F21" t="str">
            <v>-</v>
          </cell>
          <cell r="G21" t="str">
            <v>P</v>
          </cell>
          <cell r="H21" t="str">
            <v>Daru</v>
          </cell>
          <cell r="I21" t="str">
            <v>27.09.1981</v>
          </cell>
          <cell r="J21">
            <v>41</v>
          </cell>
          <cell r="K21" t="str">
            <v>-</v>
          </cell>
          <cell r="L21" t="str">
            <v>-</v>
          </cell>
          <cell r="M21" t="str">
            <v>√</v>
          </cell>
          <cell r="N21" t="str">
            <v>-</v>
          </cell>
          <cell r="O21" t="str">
            <v>√</v>
          </cell>
          <cell r="P21" t="str">
            <v>-</v>
          </cell>
          <cell r="Q21" t="str">
            <v>√</v>
          </cell>
          <cell r="R21" t="str">
            <v>-</v>
          </cell>
          <cell r="S21" t="str">
            <v>√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SD</v>
          </cell>
          <cell r="AA21" t="str">
            <v>IRT</v>
          </cell>
          <cell r="AB21" t="str">
            <v>Kawin</v>
          </cell>
          <cell r="AC21" t="str">
            <v>Istri</v>
          </cell>
          <cell r="AD21" t="str">
            <v xml:space="preserve"> </v>
          </cell>
          <cell r="AF21" t="str">
            <v>"---"</v>
          </cell>
        </row>
        <row r="22">
          <cell r="B22">
            <v>15</v>
          </cell>
          <cell r="D22" t="str">
            <v>Vielvanus P.Ewy</v>
          </cell>
          <cell r="F22" t="str">
            <v>L</v>
          </cell>
          <cell r="G22" t="str">
            <v>-</v>
          </cell>
          <cell r="H22" t="str">
            <v>Daru</v>
          </cell>
          <cell r="I22" t="str">
            <v>19.12.2000</v>
          </cell>
          <cell r="J22">
            <v>22</v>
          </cell>
          <cell r="K22" t="str">
            <v>-</v>
          </cell>
          <cell r="L22" t="str">
            <v>√</v>
          </cell>
          <cell r="M22" t="str">
            <v>-</v>
          </cell>
          <cell r="N22" t="str">
            <v>√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√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SMA</v>
          </cell>
          <cell r="AA22" t="str">
            <v>Swasta</v>
          </cell>
          <cell r="AB22" t="str">
            <v>Belum Kawin</v>
          </cell>
          <cell r="AC22" t="str">
            <v>Anak</v>
          </cell>
          <cell r="AD22" t="str">
            <v xml:space="preserve"> </v>
          </cell>
          <cell r="AF22" t="str">
            <v>"---"</v>
          </cell>
        </row>
        <row r="23">
          <cell r="B23">
            <v>16</v>
          </cell>
          <cell r="D23" t="str">
            <v>Aryanto P. Ewy</v>
          </cell>
          <cell r="F23" t="str">
            <v>L</v>
          </cell>
          <cell r="G23" t="str">
            <v>-</v>
          </cell>
          <cell r="H23" t="str">
            <v>Daru</v>
          </cell>
          <cell r="I23" t="str">
            <v>10.08.2002</v>
          </cell>
          <cell r="J23">
            <v>20</v>
          </cell>
          <cell r="K23" t="str">
            <v>-</v>
          </cell>
          <cell r="L23" t="str">
            <v>√</v>
          </cell>
          <cell r="M23" t="str">
            <v>-</v>
          </cell>
          <cell r="N23" t="str">
            <v>√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-</v>
          </cell>
          <cell r="S23" t="str">
            <v>-</v>
          </cell>
          <cell r="T23" t="str">
            <v>√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SMA</v>
          </cell>
          <cell r="AA23" t="str">
            <v>Swasta</v>
          </cell>
          <cell r="AB23" t="str">
            <v>Belum Kawin</v>
          </cell>
          <cell r="AC23" t="str">
            <v>Anak</v>
          </cell>
          <cell r="AD23" t="str">
            <v xml:space="preserve"> </v>
          </cell>
          <cell r="AE23" t="str">
            <v>Pnt. Frelly Tomasoa</v>
          </cell>
          <cell r="AF23" t="str">
            <v>"---"</v>
          </cell>
        </row>
        <row r="24">
          <cell r="B24">
            <v>17</v>
          </cell>
          <cell r="D24" t="str">
            <v>Chrisdelitong P. Ewy</v>
          </cell>
          <cell r="F24" t="str">
            <v>L</v>
          </cell>
          <cell r="G24" t="str">
            <v>-</v>
          </cell>
          <cell r="H24" t="str">
            <v>Mahia</v>
          </cell>
          <cell r="I24" t="str">
            <v>23.05.2006</v>
          </cell>
          <cell r="J24">
            <v>16</v>
          </cell>
          <cell r="K24" t="str">
            <v>-</v>
          </cell>
          <cell r="L24" t="str">
            <v>√</v>
          </cell>
          <cell r="M24" t="str">
            <v>-</v>
          </cell>
          <cell r="N24" t="str">
            <v>-</v>
          </cell>
          <cell r="O24" t="str">
            <v>-</v>
          </cell>
          <cell r="P24" t="str">
            <v>-</v>
          </cell>
          <cell r="Q24" t="str">
            <v>-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√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SMA</v>
          </cell>
          <cell r="AA24" t="str">
            <v>Siswa</v>
          </cell>
          <cell r="AB24" t="str">
            <v>Belum Kawin</v>
          </cell>
          <cell r="AC24" t="str">
            <v>Anak</v>
          </cell>
          <cell r="AD24" t="str">
            <v xml:space="preserve"> </v>
          </cell>
          <cell r="AE24" t="str">
            <v>-</v>
          </cell>
          <cell r="AF24" t="str">
            <v>"---"</v>
          </cell>
        </row>
        <row r="25">
          <cell r="B25">
            <v>18</v>
          </cell>
          <cell r="D25" t="str">
            <v>Gisselino P. Ewy</v>
          </cell>
          <cell r="F25" t="str">
            <v>-</v>
          </cell>
          <cell r="G25" t="str">
            <v>P</v>
          </cell>
          <cell r="H25" t="str">
            <v>Tobelo</v>
          </cell>
          <cell r="I25" t="str">
            <v>08.09.2014</v>
          </cell>
          <cell r="J25">
            <v>8</v>
          </cell>
          <cell r="K25" t="str">
            <v>-</v>
          </cell>
          <cell r="L25" t="str">
            <v>-</v>
          </cell>
          <cell r="M25" t="str">
            <v>√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√</v>
          </cell>
          <cell r="Z25" t="str">
            <v>SD</v>
          </cell>
          <cell r="AA25" t="str">
            <v>Siswa</v>
          </cell>
          <cell r="AB25" t="str">
            <v>Belum Kawin</v>
          </cell>
          <cell r="AC25" t="str">
            <v>Anak</v>
          </cell>
          <cell r="AD25" t="str">
            <v xml:space="preserve"> </v>
          </cell>
          <cell r="AE25" t="str">
            <v>-</v>
          </cell>
          <cell r="AF25" t="str">
            <v>"---"</v>
          </cell>
        </row>
        <row r="26">
          <cell r="B26">
            <v>19</v>
          </cell>
          <cell r="C26" t="str">
            <v>: WIL.3.9 / II / 1</v>
          </cell>
          <cell r="D26" t="str">
            <v>Budhy Kawung</v>
          </cell>
          <cell r="E26" t="str">
            <v>WKO</v>
          </cell>
          <cell r="F26" t="str">
            <v>L</v>
          </cell>
          <cell r="G26" t="str">
            <v>-</v>
          </cell>
          <cell r="H26" t="str">
            <v>Manado</v>
          </cell>
          <cell r="I26" t="str">
            <v>28.10.1985</v>
          </cell>
          <cell r="J26">
            <v>37</v>
          </cell>
          <cell r="K26" t="str">
            <v>25.08.2012</v>
          </cell>
          <cell r="L26" t="str">
            <v>√</v>
          </cell>
          <cell r="M26" t="str">
            <v>-</v>
          </cell>
          <cell r="N26" t="str">
            <v>√</v>
          </cell>
          <cell r="O26" t="str">
            <v>-</v>
          </cell>
          <cell r="P26" t="str">
            <v>√</v>
          </cell>
          <cell r="Q26" t="str">
            <v>-</v>
          </cell>
          <cell r="R26" t="str">
            <v>√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SMA</v>
          </cell>
          <cell r="AA26" t="str">
            <v>Swasta</v>
          </cell>
          <cell r="AB26" t="str">
            <v>Kawin</v>
          </cell>
          <cell r="AC26" t="str">
            <v>Suami</v>
          </cell>
          <cell r="AD26" t="str">
            <v xml:space="preserve"> </v>
          </cell>
          <cell r="AE26" t="str">
            <v>-</v>
          </cell>
          <cell r="AF26" t="str">
            <v>"---"</v>
          </cell>
        </row>
        <row r="27">
          <cell r="B27">
            <v>20</v>
          </cell>
          <cell r="D27" t="str">
            <v>Novita Kabarei</v>
          </cell>
          <cell r="F27" t="str">
            <v>-</v>
          </cell>
          <cell r="G27" t="str">
            <v>P</v>
          </cell>
          <cell r="H27" t="str">
            <v>Bitung</v>
          </cell>
          <cell r="I27" t="str">
            <v>29.11.1989</v>
          </cell>
          <cell r="J27">
            <v>33</v>
          </cell>
          <cell r="K27" t="str">
            <v>-</v>
          </cell>
          <cell r="L27" t="str">
            <v>-</v>
          </cell>
          <cell r="M27" t="str">
            <v>√</v>
          </cell>
          <cell r="N27" t="str">
            <v>-</v>
          </cell>
          <cell r="O27" t="str">
            <v>√</v>
          </cell>
          <cell r="P27" t="str">
            <v>-</v>
          </cell>
          <cell r="Q27" t="str">
            <v>√</v>
          </cell>
          <cell r="R27" t="str">
            <v>-</v>
          </cell>
          <cell r="S27" t="str">
            <v>√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SMA</v>
          </cell>
          <cell r="AA27" t="str">
            <v>IRT</v>
          </cell>
          <cell r="AB27" t="str">
            <v>Kawin</v>
          </cell>
          <cell r="AC27" t="str">
            <v>Istri</v>
          </cell>
          <cell r="AD27" t="str">
            <v xml:space="preserve"> </v>
          </cell>
          <cell r="AF27" t="str">
            <v>"---"</v>
          </cell>
        </row>
        <row r="28">
          <cell r="B28">
            <v>21</v>
          </cell>
          <cell r="D28" t="str">
            <v>Princess Pray Kawung</v>
          </cell>
          <cell r="F28" t="str">
            <v>-</v>
          </cell>
          <cell r="G28" t="str">
            <v>P</v>
          </cell>
          <cell r="H28" t="str">
            <v>Tobelo</v>
          </cell>
          <cell r="I28" t="str">
            <v>19.08.2016</v>
          </cell>
          <cell r="J28">
            <v>6</v>
          </cell>
          <cell r="K28" t="str">
            <v>-</v>
          </cell>
          <cell r="L28" t="str">
            <v>-</v>
          </cell>
          <cell r="M28" t="str">
            <v>√</v>
          </cell>
          <cell r="N28" t="str">
            <v>-</v>
          </cell>
          <cell r="O28" t="str">
            <v>-</v>
          </cell>
          <cell r="P28" t="str">
            <v>-</v>
          </cell>
          <cell r="Q28" t="str">
            <v>-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X28" t="str">
            <v>-</v>
          </cell>
          <cell r="Y28" t="str">
            <v>√</v>
          </cell>
          <cell r="Z28" t="str">
            <v>-</v>
          </cell>
          <cell r="AA28" t="str">
            <v>PAUD</v>
          </cell>
          <cell r="AB28" t="str">
            <v>Belum Kawin</v>
          </cell>
          <cell r="AC28" t="str">
            <v>Anak</v>
          </cell>
          <cell r="AD28" t="str">
            <v xml:space="preserve"> </v>
          </cell>
          <cell r="AE28" t="str">
            <v>Pnt. Lidya Anyo</v>
          </cell>
          <cell r="AF28" t="str">
            <v>"---"</v>
          </cell>
        </row>
        <row r="29">
          <cell r="B29">
            <v>22</v>
          </cell>
          <cell r="C29" t="str">
            <v>: WIL.3.9 / II / 1</v>
          </cell>
          <cell r="D29" t="str">
            <v>Disco Amico Freddy Pasaribu</v>
          </cell>
          <cell r="E29" t="str">
            <v>WKO</v>
          </cell>
          <cell r="F29" t="str">
            <v>L</v>
          </cell>
          <cell r="G29" t="str">
            <v>-</v>
          </cell>
          <cell r="H29" t="str">
            <v>Pematang Siantar</v>
          </cell>
          <cell r="I29" t="str">
            <v>11.02.1981</v>
          </cell>
          <cell r="J29">
            <v>41</v>
          </cell>
          <cell r="K29" t="str">
            <v>21.02.2009</v>
          </cell>
          <cell r="L29" t="str">
            <v>√</v>
          </cell>
          <cell r="M29" t="str">
            <v>-</v>
          </cell>
          <cell r="N29" t="str">
            <v>√</v>
          </cell>
          <cell r="O29" t="str">
            <v>-</v>
          </cell>
          <cell r="P29" t="str">
            <v>√</v>
          </cell>
          <cell r="Q29" t="str">
            <v>-</v>
          </cell>
          <cell r="R29" t="str">
            <v>√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SMK</v>
          </cell>
          <cell r="AA29" t="str">
            <v>Wiraswasta</v>
          </cell>
          <cell r="AB29" t="str">
            <v>Kawin</v>
          </cell>
          <cell r="AC29" t="str">
            <v>Suami</v>
          </cell>
          <cell r="AD29" t="str">
            <v xml:space="preserve"> </v>
          </cell>
          <cell r="AE29" t="str">
            <v>-</v>
          </cell>
          <cell r="AF29" t="str">
            <v>"---"</v>
          </cell>
        </row>
        <row r="30">
          <cell r="B30">
            <v>23</v>
          </cell>
          <cell r="D30" t="str">
            <v>Olivia Jane Kembuan</v>
          </cell>
          <cell r="F30" t="str">
            <v>-</v>
          </cell>
          <cell r="G30" t="str">
            <v>P</v>
          </cell>
          <cell r="H30" t="str">
            <v>Langoan SULUT</v>
          </cell>
          <cell r="I30" t="str">
            <v>17.10.1988</v>
          </cell>
          <cell r="J30">
            <v>34</v>
          </cell>
          <cell r="K30" t="str">
            <v>-</v>
          </cell>
          <cell r="L30" t="str">
            <v>-</v>
          </cell>
          <cell r="M30" t="str">
            <v>√</v>
          </cell>
          <cell r="N30" t="str">
            <v>-</v>
          </cell>
          <cell r="O30" t="str">
            <v>√</v>
          </cell>
          <cell r="P30" t="str">
            <v>-</v>
          </cell>
          <cell r="Q30" t="str">
            <v>√</v>
          </cell>
          <cell r="R30" t="str">
            <v>-</v>
          </cell>
          <cell r="S30" t="str">
            <v>√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SMK</v>
          </cell>
          <cell r="AA30" t="str">
            <v>IRT</v>
          </cell>
          <cell r="AB30" t="str">
            <v>Kawin</v>
          </cell>
          <cell r="AC30" t="str">
            <v>Istri</v>
          </cell>
          <cell r="AD30" t="str">
            <v xml:space="preserve"> </v>
          </cell>
          <cell r="AE30" t="str">
            <v>-</v>
          </cell>
          <cell r="AF30" t="str">
            <v>"---"</v>
          </cell>
        </row>
        <row r="31">
          <cell r="B31">
            <v>24</v>
          </cell>
          <cell r="D31" t="str">
            <v>Syalomitha Pasaribu</v>
          </cell>
          <cell r="F31" t="str">
            <v>-</v>
          </cell>
          <cell r="G31" t="str">
            <v>P</v>
          </cell>
          <cell r="H31" t="str">
            <v>Tompaso</v>
          </cell>
          <cell r="I31" t="str">
            <v>16.08.2009</v>
          </cell>
          <cell r="J31">
            <v>13</v>
          </cell>
          <cell r="K31" t="str">
            <v>-</v>
          </cell>
          <cell r="L31" t="str">
            <v>-</v>
          </cell>
          <cell r="M31" t="str">
            <v>√</v>
          </cell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√</v>
          </cell>
          <cell r="Z31" t="str">
            <v>SMP</v>
          </cell>
          <cell r="AA31" t="str">
            <v>Siswa</v>
          </cell>
          <cell r="AB31" t="str">
            <v>Belum Kawin</v>
          </cell>
          <cell r="AC31" t="str">
            <v>Anak</v>
          </cell>
          <cell r="AD31" t="str">
            <v xml:space="preserve"> </v>
          </cell>
          <cell r="AE31" t="str">
            <v>-</v>
          </cell>
          <cell r="AF31" t="str">
            <v>"---"</v>
          </cell>
        </row>
        <row r="32">
          <cell r="B32">
            <v>25</v>
          </cell>
          <cell r="D32" t="str">
            <v>Amoreyza Frilia Pasaribu</v>
          </cell>
          <cell r="F32" t="str">
            <v>-</v>
          </cell>
          <cell r="G32" t="str">
            <v>P</v>
          </cell>
          <cell r="H32" t="str">
            <v>Tobelo</v>
          </cell>
          <cell r="I32" t="str">
            <v>06.02.2018</v>
          </cell>
          <cell r="J32">
            <v>4</v>
          </cell>
          <cell r="K32" t="str">
            <v>-</v>
          </cell>
          <cell r="L32" t="str">
            <v>-</v>
          </cell>
          <cell r="M32" t="str">
            <v>√</v>
          </cell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√</v>
          </cell>
          <cell r="Z32" t="str">
            <v>-</v>
          </cell>
          <cell r="AA32" t="str">
            <v>-</v>
          </cell>
          <cell r="AB32" t="str">
            <v>Belum Kawin</v>
          </cell>
          <cell r="AC32" t="str">
            <v>Anak</v>
          </cell>
          <cell r="AD32" t="str">
            <v xml:space="preserve"> </v>
          </cell>
          <cell r="AE32" t="str">
            <v>Pnt. Lidya Anyo</v>
          </cell>
          <cell r="AF32" t="str">
            <v>"---"</v>
          </cell>
        </row>
        <row r="33">
          <cell r="B33">
            <v>26</v>
          </cell>
          <cell r="C33" t="str">
            <v>: WIL.3.9 / II / 1</v>
          </cell>
          <cell r="D33" t="str">
            <v>Abdon Batita</v>
          </cell>
          <cell r="E33" t="str">
            <v>Kalipitu</v>
          </cell>
          <cell r="F33" t="str">
            <v>L</v>
          </cell>
          <cell r="G33" t="str">
            <v>-</v>
          </cell>
          <cell r="H33" t="str">
            <v>Jailolo</v>
          </cell>
          <cell r="I33" t="str">
            <v>31.12.1959</v>
          </cell>
          <cell r="J33">
            <v>63</v>
          </cell>
          <cell r="K33" t="str">
            <v>20.05.1986</v>
          </cell>
          <cell r="L33" t="str">
            <v>√</v>
          </cell>
          <cell r="M33" t="str">
            <v>-</v>
          </cell>
          <cell r="N33" t="str">
            <v>√</v>
          </cell>
          <cell r="O33" t="str">
            <v>-</v>
          </cell>
          <cell r="P33" t="str">
            <v>√</v>
          </cell>
          <cell r="Q33" t="str">
            <v>-</v>
          </cell>
          <cell r="R33" t="str">
            <v>√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SMA</v>
          </cell>
          <cell r="AA33" t="str">
            <v>Wiraswasta</v>
          </cell>
          <cell r="AB33" t="str">
            <v>Kawin</v>
          </cell>
          <cell r="AC33" t="str">
            <v>Suami</v>
          </cell>
          <cell r="AD33" t="str">
            <v xml:space="preserve"> </v>
          </cell>
          <cell r="AF33" t="str">
            <v>"---"</v>
          </cell>
        </row>
        <row r="34">
          <cell r="B34">
            <v>27</v>
          </cell>
          <cell r="D34" t="str">
            <v>Elisabeth Galla</v>
          </cell>
          <cell r="F34" t="str">
            <v>-</v>
          </cell>
          <cell r="G34" t="str">
            <v>P</v>
          </cell>
          <cell r="H34" t="str">
            <v>Ternate</v>
          </cell>
          <cell r="I34" t="str">
            <v>25.03.1964</v>
          </cell>
          <cell r="J34">
            <v>58</v>
          </cell>
          <cell r="K34" t="str">
            <v>-</v>
          </cell>
          <cell r="L34" t="str">
            <v>-</v>
          </cell>
          <cell r="M34" t="str">
            <v>√</v>
          </cell>
          <cell r="N34" t="str">
            <v>-</v>
          </cell>
          <cell r="O34" t="str">
            <v>√</v>
          </cell>
          <cell r="P34" t="str">
            <v>-</v>
          </cell>
          <cell r="Q34" t="str">
            <v>√</v>
          </cell>
          <cell r="R34" t="str">
            <v>-</v>
          </cell>
          <cell r="S34" t="str">
            <v>√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SMA</v>
          </cell>
          <cell r="AA34" t="str">
            <v>IRT</v>
          </cell>
          <cell r="AB34" t="str">
            <v>Kawin</v>
          </cell>
          <cell r="AC34" t="str">
            <v>Istri</v>
          </cell>
          <cell r="AD34" t="str">
            <v xml:space="preserve"> </v>
          </cell>
          <cell r="AF34" t="str">
            <v>"---"</v>
          </cell>
        </row>
        <row r="35">
          <cell r="B35">
            <v>28</v>
          </cell>
          <cell r="C35" t="str">
            <v>: WIL.3.9 / II / 1</v>
          </cell>
          <cell r="D35" t="str">
            <v>Apner Tahe, S.Si.Teol</v>
          </cell>
          <cell r="E35" t="str">
            <v>Xpitu/LD</v>
          </cell>
          <cell r="F35" t="str">
            <v>L</v>
          </cell>
          <cell r="G35" t="str">
            <v>-</v>
          </cell>
          <cell r="H35" t="str">
            <v>Loloda</v>
          </cell>
          <cell r="I35" t="str">
            <v>07.04.1978</v>
          </cell>
          <cell r="J35">
            <v>44</v>
          </cell>
          <cell r="K35" t="str">
            <v>07.06.2013</v>
          </cell>
          <cell r="L35" t="str">
            <v>√</v>
          </cell>
          <cell r="M35" t="str">
            <v>-</v>
          </cell>
          <cell r="N35" t="str">
            <v>√</v>
          </cell>
          <cell r="O35" t="str">
            <v>-</v>
          </cell>
          <cell r="P35" t="str">
            <v>√</v>
          </cell>
          <cell r="Q35" t="str">
            <v>-</v>
          </cell>
          <cell r="R35" t="str">
            <v>√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S1</v>
          </cell>
          <cell r="AA35" t="str">
            <v>PNS</v>
          </cell>
          <cell r="AB35" t="str">
            <v>Kawin</v>
          </cell>
          <cell r="AC35" t="str">
            <v>Suami</v>
          </cell>
          <cell r="AD35" t="str">
            <v xml:space="preserve"> </v>
          </cell>
          <cell r="AF35" t="str">
            <v>"---"</v>
          </cell>
        </row>
        <row r="36">
          <cell r="B36">
            <v>29</v>
          </cell>
          <cell r="D36" t="str">
            <v>Valensia Batita, A.Md.Keb</v>
          </cell>
          <cell r="F36" t="str">
            <v>-</v>
          </cell>
          <cell r="G36" t="str">
            <v>P</v>
          </cell>
          <cell r="H36" t="str">
            <v>Ternate</v>
          </cell>
          <cell r="I36" t="str">
            <v>08.06.1989</v>
          </cell>
          <cell r="J36">
            <v>33</v>
          </cell>
          <cell r="K36" t="str">
            <v>-</v>
          </cell>
          <cell r="L36" t="str">
            <v>-</v>
          </cell>
          <cell r="M36" t="str">
            <v>√</v>
          </cell>
          <cell r="N36" t="str">
            <v>-</v>
          </cell>
          <cell r="O36" t="str">
            <v>√</v>
          </cell>
          <cell r="P36" t="str">
            <v>-</v>
          </cell>
          <cell r="Q36" t="str">
            <v>√</v>
          </cell>
          <cell r="R36" t="str">
            <v>-</v>
          </cell>
          <cell r="S36" t="str">
            <v>√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D3</v>
          </cell>
          <cell r="AA36" t="str">
            <v>PNS</v>
          </cell>
          <cell r="AB36" t="str">
            <v>Kawin</v>
          </cell>
          <cell r="AC36" t="str">
            <v>Istri</v>
          </cell>
          <cell r="AD36" t="str">
            <v xml:space="preserve"> </v>
          </cell>
          <cell r="AF36" t="str">
            <v>"---"</v>
          </cell>
        </row>
        <row r="37">
          <cell r="B37">
            <v>30</v>
          </cell>
          <cell r="D37" t="str">
            <v>Christian Leonard Tahe</v>
          </cell>
          <cell r="F37" t="str">
            <v>L</v>
          </cell>
          <cell r="G37" t="str">
            <v>-</v>
          </cell>
          <cell r="H37" t="str">
            <v>Mahia</v>
          </cell>
          <cell r="I37" t="str">
            <v>10.08.2014</v>
          </cell>
          <cell r="J37">
            <v>8</v>
          </cell>
          <cell r="K37" t="str">
            <v>-</v>
          </cell>
          <cell r="L37" t="str">
            <v>√</v>
          </cell>
          <cell r="M37" t="str">
            <v>-</v>
          </cell>
          <cell r="N37" t="str">
            <v>-</v>
          </cell>
          <cell r="O37" t="str">
            <v>-</v>
          </cell>
          <cell r="P37" t="str">
            <v>-</v>
          </cell>
          <cell r="Q37" t="str">
            <v>-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√</v>
          </cell>
          <cell r="Y37" t="str">
            <v>-</v>
          </cell>
          <cell r="Z37" t="str">
            <v>SD</v>
          </cell>
          <cell r="AA37" t="str">
            <v>Siswa</v>
          </cell>
          <cell r="AB37" t="str">
            <v>Belum Kawin</v>
          </cell>
          <cell r="AC37" t="str">
            <v>Anak</v>
          </cell>
          <cell r="AD37" t="str">
            <v xml:space="preserve"> </v>
          </cell>
          <cell r="AF37" t="str">
            <v>"---"</v>
          </cell>
        </row>
        <row r="38">
          <cell r="B38">
            <v>31</v>
          </cell>
          <cell r="D38" t="str">
            <v>Natania Emerly Tahe</v>
          </cell>
          <cell r="F38" t="str">
            <v>-</v>
          </cell>
          <cell r="G38" t="str">
            <v>P</v>
          </cell>
          <cell r="H38" t="str">
            <v>Tobelo</v>
          </cell>
          <cell r="I38" t="str">
            <v>29.11.2020</v>
          </cell>
          <cell r="J38">
            <v>2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√</v>
          </cell>
          <cell r="Z38" t="str">
            <v>-</v>
          </cell>
          <cell r="AA38" t="str">
            <v>-</v>
          </cell>
          <cell r="AB38" t="str">
            <v>Belum Kawin</v>
          </cell>
          <cell r="AC38" t="str">
            <v>Anak</v>
          </cell>
          <cell r="AD38" t="str">
            <v xml:space="preserve"> </v>
          </cell>
          <cell r="AF38" t="str">
            <v>"---"</v>
          </cell>
        </row>
        <row r="39">
          <cell r="B39">
            <v>32</v>
          </cell>
          <cell r="C39" t="str">
            <v>: WIL.3.9 / II / 1</v>
          </cell>
          <cell r="D39" t="str">
            <v>Adinda Datangmanis</v>
          </cell>
          <cell r="E39" t="str">
            <v>WKO</v>
          </cell>
          <cell r="F39" t="str">
            <v>L</v>
          </cell>
          <cell r="G39" t="str">
            <v>-</v>
          </cell>
          <cell r="H39" t="str">
            <v>Manado</v>
          </cell>
          <cell r="I39" t="str">
            <v>01.08.1974</v>
          </cell>
          <cell r="J39">
            <v>48</v>
          </cell>
          <cell r="K39" t="str">
            <v>25.07.2014</v>
          </cell>
          <cell r="L39" t="str">
            <v>√</v>
          </cell>
          <cell r="M39" t="str">
            <v>-</v>
          </cell>
          <cell r="N39" t="str">
            <v>√</v>
          </cell>
          <cell r="O39" t="str">
            <v>-</v>
          </cell>
          <cell r="P39" t="str">
            <v>√</v>
          </cell>
          <cell r="Q39" t="str">
            <v>-</v>
          </cell>
          <cell r="R39" t="str">
            <v>√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SMA</v>
          </cell>
          <cell r="AA39" t="str">
            <v>Swasta</v>
          </cell>
          <cell r="AB39" t="str">
            <v>Kawin</v>
          </cell>
          <cell r="AC39" t="str">
            <v>Suami</v>
          </cell>
          <cell r="AD39" t="str">
            <v xml:space="preserve"> </v>
          </cell>
          <cell r="AF39" t="str">
            <v>"---"</v>
          </cell>
        </row>
        <row r="40">
          <cell r="B40">
            <v>33</v>
          </cell>
          <cell r="D40" t="str">
            <v>Angelina Novalina Mamesah</v>
          </cell>
          <cell r="F40" t="str">
            <v>-</v>
          </cell>
          <cell r="G40" t="str">
            <v>P</v>
          </cell>
          <cell r="H40" t="str">
            <v>Jakarta</v>
          </cell>
          <cell r="I40" t="str">
            <v>12.11.1983</v>
          </cell>
          <cell r="J40">
            <v>39</v>
          </cell>
          <cell r="K40" t="str">
            <v>-</v>
          </cell>
          <cell r="L40" t="str">
            <v>-</v>
          </cell>
          <cell r="M40" t="str">
            <v>√</v>
          </cell>
          <cell r="N40" t="str">
            <v>-</v>
          </cell>
          <cell r="O40" t="str">
            <v>√</v>
          </cell>
          <cell r="P40" t="str">
            <v>-</v>
          </cell>
          <cell r="Q40" t="str">
            <v>√</v>
          </cell>
          <cell r="R40" t="str">
            <v>-</v>
          </cell>
          <cell r="S40" t="str">
            <v>√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SMA</v>
          </cell>
          <cell r="AA40" t="str">
            <v>Swasta</v>
          </cell>
          <cell r="AB40" t="str">
            <v>Kawin</v>
          </cell>
          <cell r="AC40" t="str">
            <v>Istri</v>
          </cell>
          <cell r="AD40" t="str">
            <v xml:space="preserve"> </v>
          </cell>
          <cell r="AF40" t="str">
            <v>"---"</v>
          </cell>
        </row>
        <row r="41">
          <cell r="B41">
            <v>34</v>
          </cell>
          <cell r="D41" t="str">
            <v>Dean Aaron Miracle Datangmanis</v>
          </cell>
          <cell r="F41" t="str">
            <v>L</v>
          </cell>
          <cell r="G41" t="str">
            <v>-</v>
          </cell>
          <cell r="H41" t="str">
            <v>Manado</v>
          </cell>
          <cell r="I41" t="str">
            <v>10.12.2018</v>
          </cell>
          <cell r="J41">
            <v>4</v>
          </cell>
          <cell r="K41" t="str">
            <v>-</v>
          </cell>
          <cell r="L41" t="str">
            <v>√</v>
          </cell>
          <cell r="M41" t="str">
            <v>-</v>
          </cell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√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Belum Kawin</v>
          </cell>
          <cell r="AC41" t="str">
            <v>Anak</v>
          </cell>
          <cell r="AD41" t="str">
            <v xml:space="preserve"> </v>
          </cell>
          <cell r="AF41" t="str">
            <v>"---"</v>
          </cell>
        </row>
        <row r="42">
          <cell r="B42">
            <v>35</v>
          </cell>
          <cell r="C42" t="str">
            <v>: WIL.3.9 / II / 1</v>
          </cell>
          <cell r="D42" t="str">
            <v>Pieter Falentino Boroni</v>
          </cell>
          <cell r="E42" t="str">
            <v>WKO</v>
          </cell>
          <cell r="F42" t="str">
            <v>L</v>
          </cell>
          <cell r="G42" t="str">
            <v>-</v>
          </cell>
          <cell r="H42" t="str">
            <v>Ternate</v>
          </cell>
          <cell r="I42" t="str">
            <v>04.12.1992</v>
          </cell>
          <cell r="J42">
            <v>30</v>
          </cell>
          <cell r="K42" t="str">
            <v>18.07.2015</v>
          </cell>
          <cell r="L42" t="str">
            <v>√</v>
          </cell>
          <cell r="M42" t="str">
            <v>-</v>
          </cell>
          <cell r="N42" t="str">
            <v>√</v>
          </cell>
          <cell r="O42" t="str">
            <v>-</v>
          </cell>
          <cell r="P42" t="str">
            <v>√</v>
          </cell>
          <cell r="Q42" t="str">
            <v>-</v>
          </cell>
          <cell r="R42" t="str">
            <v>√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SMA</v>
          </cell>
          <cell r="AA42" t="str">
            <v>Wiraswasta</v>
          </cell>
          <cell r="AB42" t="str">
            <v>Kawin</v>
          </cell>
          <cell r="AC42" t="str">
            <v>Suami</v>
          </cell>
          <cell r="AD42" t="str">
            <v xml:space="preserve"> </v>
          </cell>
          <cell r="AF42" t="str">
            <v>"---"</v>
          </cell>
        </row>
        <row r="43">
          <cell r="B43">
            <v>36</v>
          </cell>
          <cell r="D43" t="str">
            <v>Eva Rosalina Megawe, A. Md.Keb</v>
          </cell>
          <cell r="F43" t="str">
            <v>-</v>
          </cell>
          <cell r="G43" t="str">
            <v>P</v>
          </cell>
          <cell r="H43" t="str">
            <v>Togola Sanger</v>
          </cell>
          <cell r="I43" t="str">
            <v>26.08.1989</v>
          </cell>
          <cell r="J43">
            <v>33</v>
          </cell>
          <cell r="K43" t="str">
            <v>-</v>
          </cell>
          <cell r="L43" t="str">
            <v>-</v>
          </cell>
          <cell r="M43" t="str">
            <v>√</v>
          </cell>
          <cell r="N43" t="str">
            <v>-</v>
          </cell>
          <cell r="O43" t="str">
            <v>√</v>
          </cell>
          <cell r="P43" t="str">
            <v>-</v>
          </cell>
          <cell r="Q43" t="str">
            <v>√</v>
          </cell>
          <cell r="R43" t="str">
            <v>-</v>
          </cell>
          <cell r="S43" t="str">
            <v>√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D3</v>
          </cell>
          <cell r="AA43" t="str">
            <v>PNS</v>
          </cell>
          <cell r="AB43" t="str">
            <v>Kawin</v>
          </cell>
          <cell r="AC43" t="str">
            <v>Istri</v>
          </cell>
          <cell r="AD43" t="str">
            <v xml:space="preserve"> </v>
          </cell>
          <cell r="AF43" t="str">
            <v>"---"</v>
          </cell>
        </row>
        <row r="44">
          <cell r="B44">
            <v>37</v>
          </cell>
          <cell r="D44" t="str">
            <v>Hans Daniel Boroni</v>
          </cell>
          <cell r="F44" t="str">
            <v>L</v>
          </cell>
          <cell r="G44" t="str">
            <v>-</v>
          </cell>
          <cell r="H44" t="str">
            <v>Tobelo</v>
          </cell>
          <cell r="I44" t="str">
            <v>18.07.2014</v>
          </cell>
          <cell r="J44">
            <v>8</v>
          </cell>
          <cell r="K44" t="str">
            <v>-</v>
          </cell>
          <cell r="L44" t="str">
            <v>√</v>
          </cell>
          <cell r="M44" t="str">
            <v>-</v>
          </cell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√</v>
          </cell>
          <cell r="Y44" t="str">
            <v>-</v>
          </cell>
          <cell r="Z44" t="str">
            <v>SD</v>
          </cell>
          <cell r="AA44" t="str">
            <v>Siswa</v>
          </cell>
          <cell r="AB44" t="str">
            <v>Belum Kawin</v>
          </cell>
          <cell r="AC44" t="str">
            <v>Anak</v>
          </cell>
          <cell r="AD44" t="str">
            <v xml:space="preserve"> </v>
          </cell>
          <cell r="AF44" t="str">
            <v>"---"</v>
          </cell>
        </row>
        <row r="45">
          <cell r="B45">
            <v>38</v>
          </cell>
          <cell r="D45" t="str">
            <v>George Ivander Boroni</v>
          </cell>
          <cell r="F45" t="str">
            <v>L</v>
          </cell>
          <cell r="G45" t="str">
            <v>-</v>
          </cell>
          <cell r="H45" t="str">
            <v>Tobelo</v>
          </cell>
          <cell r="I45" t="str">
            <v>16.10.2017</v>
          </cell>
          <cell r="J45">
            <v>5</v>
          </cell>
          <cell r="K45" t="str">
            <v>-</v>
          </cell>
          <cell r="L45" t="str">
            <v>-</v>
          </cell>
          <cell r="M45" t="str">
            <v>-</v>
          </cell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√</v>
          </cell>
          <cell r="Y45" t="str">
            <v>-</v>
          </cell>
          <cell r="Z45" t="str">
            <v>TK</v>
          </cell>
          <cell r="AA45" t="str">
            <v>Siswa</v>
          </cell>
          <cell r="AB45" t="str">
            <v>Belum Kawin</v>
          </cell>
          <cell r="AC45" t="str">
            <v>Anak</v>
          </cell>
          <cell r="AD45" t="str">
            <v>Lansia</v>
          </cell>
          <cell r="AF45" t="str">
            <v>"---"</v>
          </cell>
        </row>
        <row r="46">
          <cell r="B46">
            <v>39</v>
          </cell>
          <cell r="D46" t="str">
            <v>Stefania Kalense</v>
          </cell>
          <cell r="F46" t="str">
            <v>-</v>
          </cell>
          <cell r="G46" t="str">
            <v>P</v>
          </cell>
          <cell r="H46" t="str">
            <v>Togola Sangir</v>
          </cell>
          <cell r="I46" t="str">
            <v>06.09.2003</v>
          </cell>
          <cell r="J46">
            <v>19</v>
          </cell>
          <cell r="K46" t="str">
            <v>-</v>
          </cell>
          <cell r="L46" t="str">
            <v>-</v>
          </cell>
          <cell r="M46" t="str">
            <v>√</v>
          </cell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√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S1</v>
          </cell>
          <cell r="AA46" t="str">
            <v>Mahasiswa</v>
          </cell>
          <cell r="AB46" t="str">
            <v>Belum Kawin</v>
          </cell>
          <cell r="AC46" t="str">
            <v>Saudara</v>
          </cell>
          <cell r="AD46" t="str">
            <v xml:space="preserve"> </v>
          </cell>
          <cell r="AF46" t="str">
            <v>"---"</v>
          </cell>
        </row>
        <row r="47">
          <cell r="B47">
            <v>40</v>
          </cell>
          <cell r="C47" t="str">
            <v>: WIL.3.9 / II / 1</v>
          </cell>
          <cell r="D47" t="str">
            <v>Lasarus Hulahi</v>
          </cell>
          <cell r="E47" t="str">
            <v>WKO</v>
          </cell>
          <cell r="F47" t="str">
            <v>L</v>
          </cell>
          <cell r="G47" t="str">
            <v>-</v>
          </cell>
          <cell r="H47" t="str">
            <v>Lalubi-Gane Timur</v>
          </cell>
          <cell r="I47" t="str">
            <v>14.06.1960</v>
          </cell>
          <cell r="J47">
            <v>62</v>
          </cell>
          <cell r="K47" t="str">
            <v>11.11.1983</v>
          </cell>
          <cell r="L47" t="str">
            <v>√</v>
          </cell>
          <cell r="M47" t="str">
            <v>-</v>
          </cell>
          <cell r="N47" t="str">
            <v>√</v>
          </cell>
          <cell r="O47" t="str">
            <v>-</v>
          </cell>
          <cell r="P47" t="str">
            <v>√</v>
          </cell>
          <cell r="Q47" t="str">
            <v>-</v>
          </cell>
          <cell r="R47" t="str">
            <v>√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SMA</v>
          </cell>
          <cell r="AA47" t="str">
            <v>Tani</v>
          </cell>
          <cell r="AB47" t="str">
            <v>Kawin</v>
          </cell>
          <cell r="AC47" t="str">
            <v>Suami</v>
          </cell>
          <cell r="AD47" t="str">
            <v xml:space="preserve"> </v>
          </cell>
          <cell r="AF47" t="str">
            <v>"---"</v>
          </cell>
        </row>
        <row r="48">
          <cell r="B48">
            <v>41</v>
          </cell>
          <cell r="D48" t="str">
            <v>Helena Diamanti</v>
          </cell>
          <cell r="F48" t="str">
            <v>-</v>
          </cell>
          <cell r="G48" t="str">
            <v>P</v>
          </cell>
          <cell r="H48" t="str">
            <v>Pituli</v>
          </cell>
          <cell r="I48" t="str">
            <v>05.10.1960</v>
          </cell>
          <cell r="J48">
            <v>62</v>
          </cell>
          <cell r="K48" t="str">
            <v>-</v>
          </cell>
          <cell r="L48" t="str">
            <v>-</v>
          </cell>
          <cell r="M48" t="str">
            <v>√</v>
          </cell>
          <cell r="N48" t="str">
            <v>-</v>
          </cell>
          <cell r="O48" t="str">
            <v>√</v>
          </cell>
          <cell r="P48" t="str">
            <v>-</v>
          </cell>
          <cell r="Q48" t="str">
            <v>√</v>
          </cell>
          <cell r="R48" t="str">
            <v>-</v>
          </cell>
          <cell r="S48" t="str">
            <v>√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SMP</v>
          </cell>
          <cell r="AA48" t="str">
            <v>IRT</v>
          </cell>
          <cell r="AB48" t="str">
            <v>Kawin</v>
          </cell>
          <cell r="AC48" t="str">
            <v>Istri</v>
          </cell>
          <cell r="AD48" t="str">
            <v xml:space="preserve"> </v>
          </cell>
          <cell r="AF48" t="str">
            <v>"---"</v>
          </cell>
        </row>
        <row r="49">
          <cell r="B49">
            <v>42</v>
          </cell>
          <cell r="D49" t="str">
            <v>Rafles Hulahi</v>
          </cell>
          <cell r="F49" t="str">
            <v>L</v>
          </cell>
          <cell r="G49" t="str">
            <v>-</v>
          </cell>
          <cell r="H49" t="str">
            <v>Lalabi-Gane Timur</v>
          </cell>
          <cell r="I49" t="str">
            <v>22.12.1994</v>
          </cell>
          <cell r="J49">
            <v>28</v>
          </cell>
          <cell r="K49" t="str">
            <v>-</v>
          </cell>
          <cell r="L49" t="str">
            <v>√</v>
          </cell>
          <cell r="M49" t="str">
            <v>-</v>
          </cell>
          <cell r="N49" t="str">
            <v>√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√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S1</v>
          </cell>
          <cell r="AA49" t="str">
            <v>Mahasiswa</v>
          </cell>
          <cell r="AB49" t="str">
            <v>Belum Kawin</v>
          </cell>
          <cell r="AC49" t="str">
            <v>Anak</v>
          </cell>
          <cell r="AD49" t="str">
            <v xml:space="preserve"> </v>
          </cell>
          <cell r="AF49" t="str">
            <v>"---"</v>
          </cell>
        </row>
        <row r="50">
          <cell r="B50">
            <v>43</v>
          </cell>
          <cell r="D50" t="str">
            <v>Elim S. Hulahi</v>
          </cell>
          <cell r="F50" t="str">
            <v>-</v>
          </cell>
          <cell r="G50" t="str">
            <v>P</v>
          </cell>
          <cell r="H50" t="str">
            <v>Manado</v>
          </cell>
          <cell r="I50" t="str">
            <v>13.09.2000</v>
          </cell>
          <cell r="J50">
            <v>22</v>
          </cell>
          <cell r="K50" t="str">
            <v>-</v>
          </cell>
          <cell r="L50" t="str">
            <v>-</v>
          </cell>
          <cell r="M50" t="str">
            <v>√</v>
          </cell>
          <cell r="N50" t="str">
            <v>-</v>
          </cell>
          <cell r="O50" t="str">
            <v>√</v>
          </cell>
          <cell r="P50" t="str">
            <v>-</v>
          </cell>
          <cell r="Q50" t="str">
            <v>-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√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S1</v>
          </cell>
          <cell r="AA50" t="str">
            <v>Mahasiswa</v>
          </cell>
          <cell r="AB50" t="str">
            <v>Belum Kawin</v>
          </cell>
          <cell r="AC50" t="str">
            <v>Anak</v>
          </cell>
          <cell r="AD50" t="str">
            <v xml:space="preserve"> </v>
          </cell>
          <cell r="AF50" t="str">
            <v>"---"</v>
          </cell>
        </row>
        <row r="51">
          <cell r="B51">
            <v>44</v>
          </cell>
          <cell r="D51" t="str">
            <v>Bonny Hulahi</v>
          </cell>
          <cell r="F51" t="str">
            <v>L</v>
          </cell>
          <cell r="G51" t="str">
            <v>-</v>
          </cell>
          <cell r="H51" t="str">
            <v>Wosia</v>
          </cell>
          <cell r="I51" t="str">
            <v>12.01.2004</v>
          </cell>
          <cell r="J51">
            <v>18</v>
          </cell>
          <cell r="K51" t="str">
            <v>-</v>
          </cell>
          <cell r="L51" t="str">
            <v>√</v>
          </cell>
          <cell r="M51" t="str">
            <v>-</v>
          </cell>
          <cell r="N51" t="str">
            <v>√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√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SMA</v>
          </cell>
          <cell r="AA51" t="str">
            <v>Siswa</v>
          </cell>
          <cell r="AB51" t="str">
            <v>Belum Kawin</v>
          </cell>
          <cell r="AC51" t="str">
            <v>Anak</v>
          </cell>
          <cell r="AD51" t="str">
            <v xml:space="preserve"> </v>
          </cell>
          <cell r="AF51" t="str">
            <v>"---"</v>
          </cell>
        </row>
        <row r="52">
          <cell r="B52">
            <v>45</v>
          </cell>
          <cell r="D52" t="str">
            <v>Vigo Tino</v>
          </cell>
          <cell r="F52" t="str">
            <v>L</v>
          </cell>
          <cell r="G52" t="str">
            <v>-</v>
          </cell>
          <cell r="H52" t="str">
            <v>Lalabi</v>
          </cell>
          <cell r="I52" t="str">
            <v>06.10.2007</v>
          </cell>
          <cell r="J52">
            <v>15</v>
          </cell>
          <cell r="K52" t="str">
            <v>-</v>
          </cell>
          <cell r="L52" t="str">
            <v>√</v>
          </cell>
          <cell r="M52" t="str">
            <v>-</v>
          </cell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√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SMP</v>
          </cell>
          <cell r="AA52" t="str">
            <v>Siswa</v>
          </cell>
          <cell r="AB52" t="str">
            <v>Belum Kawin</v>
          </cell>
          <cell r="AC52" t="str">
            <v>Cucu</v>
          </cell>
          <cell r="AD52" t="str">
            <v xml:space="preserve"> </v>
          </cell>
          <cell r="AF52" t="str">
            <v>"---"</v>
          </cell>
        </row>
        <row r="53">
          <cell r="B53">
            <v>46</v>
          </cell>
          <cell r="C53" t="str">
            <v>: WIL.3.9 / II / 1</v>
          </cell>
          <cell r="D53" t="str">
            <v>Moris Gam</v>
          </cell>
          <cell r="E53" t="str">
            <v>WKO</v>
          </cell>
          <cell r="F53" t="str">
            <v>L</v>
          </cell>
          <cell r="G53" t="str">
            <v>-</v>
          </cell>
          <cell r="H53" t="str">
            <v>Taboso</v>
          </cell>
          <cell r="I53" t="str">
            <v>17.08.1982</v>
          </cell>
          <cell r="J53">
            <v>40</v>
          </cell>
          <cell r="K53" t="str">
            <v>12.08.2012</v>
          </cell>
          <cell r="L53" t="str">
            <v>√</v>
          </cell>
          <cell r="M53" t="str">
            <v>-</v>
          </cell>
          <cell r="N53" t="str">
            <v>√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√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SMA</v>
          </cell>
          <cell r="AA53" t="str">
            <v>Buruh</v>
          </cell>
          <cell r="AB53" t="str">
            <v>Kawin</v>
          </cell>
          <cell r="AC53" t="str">
            <v>Suami</v>
          </cell>
          <cell r="AD53" t="str">
            <v xml:space="preserve"> </v>
          </cell>
          <cell r="AF53" t="str">
            <v>"---"</v>
          </cell>
        </row>
        <row r="54">
          <cell r="B54">
            <v>47</v>
          </cell>
          <cell r="D54" t="str">
            <v>Meriati Baende, S. Pdk</v>
          </cell>
          <cell r="F54" t="str">
            <v>-</v>
          </cell>
          <cell r="G54" t="str">
            <v>P</v>
          </cell>
          <cell r="H54" t="str">
            <v>Lalubi</v>
          </cell>
          <cell r="I54" t="str">
            <v>28.03.1984</v>
          </cell>
          <cell r="J54">
            <v>38</v>
          </cell>
          <cell r="K54" t="str">
            <v>-</v>
          </cell>
          <cell r="L54" t="str">
            <v>-</v>
          </cell>
          <cell r="M54" t="str">
            <v>√</v>
          </cell>
          <cell r="N54" t="str">
            <v>-</v>
          </cell>
          <cell r="O54" t="str">
            <v>√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√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S1</v>
          </cell>
          <cell r="AA54" t="str">
            <v>IRT</v>
          </cell>
          <cell r="AB54" t="str">
            <v>Kawin</v>
          </cell>
          <cell r="AC54" t="str">
            <v>Istri</v>
          </cell>
          <cell r="AD54" t="str">
            <v xml:space="preserve"> </v>
          </cell>
          <cell r="AF54" t="str">
            <v>"---"</v>
          </cell>
        </row>
        <row r="55">
          <cell r="B55">
            <v>48</v>
          </cell>
          <cell r="D55" t="str">
            <v>Gracya Viollicya Gam</v>
          </cell>
          <cell r="F55" t="str">
            <v>-</v>
          </cell>
          <cell r="G55" t="str">
            <v>P</v>
          </cell>
          <cell r="H55" t="str">
            <v>Lalubi</v>
          </cell>
          <cell r="I55" t="str">
            <v>23.10.2012</v>
          </cell>
          <cell r="J55">
            <v>10</v>
          </cell>
          <cell r="K55" t="str">
            <v>-</v>
          </cell>
          <cell r="L55" t="str">
            <v>-</v>
          </cell>
          <cell r="M55" t="str">
            <v>√</v>
          </cell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√</v>
          </cell>
          <cell r="Z55" t="str">
            <v>SD</v>
          </cell>
          <cell r="AA55" t="str">
            <v>Siswa</v>
          </cell>
          <cell r="AB55" t="str">
            <v>Belum Kawin</v>
          </cell>
          <cell r="AC55" t="str">
            <v>Anak</v>
          </cell>
          <cell r="AD55" t="str">
            <v xml:space="preserve"> </v>
          </cell>
          <cell r="AF55" t="str">
            <v>"---"</v>
          </cell>
        </row>
        <row r="56">
          <cell r="B56">
            <v>49</v>
          </cell>
          <cell r="D56" t="str">
            <v>Gamaliel Chrisent Gam</v>
          </cell>
          <cell r="F56" t="str">
            <v>L</v>
          </cell>
          <cell r="G56" t="str">
            <v>-</v>
          </cell>
          <cell r="H56" t="str">
            <v>Ternate</v>
          </cell>
          <cell r="I56" t="str">
            <v>23.12.2013</v>
          </cell>
          <cell r="J56">
            <v>9</v>
          </cell>
          <cell r="K56" t="str">
            <v>-</v>
          </cell>
          <cell r="L56" t="str">
            <v>√</v>
          </cell>
          <cell r="M56" t="str">
            <v>-</v>
          </cell>
          <cell r="N56" t="str">
            <v>-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√</v>
          </cell>
          <cell r="Y56" t="str">
            <v>-</v>
          </cell>
          <cell r="Z56" t="str">
            <v>SD</v>
          </cell>
          <cell r="AA56" t="str">
            <v>Siswa</v>
          </cell>
          <cell r="AB56" t="str">
            <v>Belum Kawin</v>
          </cell>
          <cell r="AC56" t="str">
            <v>Anak</v>
          </cell>
          <cell r="AD56" t="str">
            <v xml:space="preserve"> </v>
          </cell>
          <cell r="AF56" t="str">
            <v>"---"</v>
          </cell>
        </row>
        <row r="57">
          <cell r="B57">
            <v>50</v>
          </cell>
          <cell r="C57" t="str">
            <v>: WIL.3.9 / II / 1</v>
          </cell>
          <cell r="D57" t="str">
            <v>Pdt. Roky Lahura, S.Th</v>
          </cell>
          <cell r="E57" t="str">
            <v>WKO</v>
          </cell>
          <cell r="F57" t="str">
            <v>L</v>
          </cell>
          <cell r="G57" t="str">
            <v>-</v>
          </cell>
          <cell r="H57" t="str">
            <v>Tobelo</v>
          </cell>
          <cell r="I57" t="str">
            <v>18.01.1969</v>
          </cell>
          <cell r="J57">
            <v>53</v>
          </cell>
          <cell r="K57" t="str">
            <v>26.08.2000</v>
          </cell>
          <cell r="L57" t="str">
            <v>√</v>
          </cell>
          <cell r="M57" t="str">
            <v>-</v>
          </cell>
          <cell r="N57" t="str">
            <v>√</v>
          </cell>
          <cell r="O57" t="str">
            <v>-</v>
          </cell>
          <cell r="P57" t="str">
            <v>√</v>
          </cell>
          <cell r="Q57" t="str">
            <v>-</v>
          </cell>
          <cell r="R57" t="str">
            <v>√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S1</v>
          </cell>
          <cell r="AA57" t="str">
            <v>POG</v>
          </cell>
          <cell r="AB57" t="str">
            <v>Kawin</v>
          </cell>
          <cell r="AC57" t="str">
            <v>Suami</v>
          </cell>
          <cell r="AD57" t="str">
            <v xml:space="preserve"> </v>
          </cell>
          <cell r="AF57" t="str">
            <v>"---"</v>
          </cell>
        </row>
        <row r="58">
          <cell r="B58">
            <v>51</v>
          </cell>
          <cell r="D58" t="str">
            <v>Astrid V. Kainama, A.Md.Keb</v>
          </cell>
          <cell r="F58" t="str">
            <v>-</v>
          </cell>
          <cell r="G58" t="str">
            <v>P</v>
          </cell>
          <cell r="H58" t="str">
            <v>Ambon</v>
          </cell>
          <cell r="I58" t="str">
            <v>10.02.1977</v>
          </cell>
          <cell r="J58">
            <v>45</v>
          </cell>
          <cell r="L58" t="str">
            <v>-</v>
          </cell>
          <cell r="M58" t="str">
            <v>√</v>
          </cell>
          <cell r="N58" t="str">
            <v>-</v>
          </cell>
          <cell r="O58" t="str">
            <v>√</v>
          </cell>
          <cell r="P58" t="str">
            <v>-</v>
          </cell>
          <cell r="Q58" t="str">
            <v>√</v>
          </cell>
          <cell r="R58" t="str">
            <v>-</v>
          </cell>
          <cell r="S58" t="str">
            <v>√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D3</v>
          </cell>
          <cell r="AA58" t="str">
            <v>PNS</v>
          </cell>
          <cell r="AB58" t="str">
            <v>Kawin</v>
          </cell>
          <cell r="AC58" t="str">
            <v>Istri</v>
          </cell>
          <cell r="AD58" t="str">
            <v xml:space="preserve"> </v>
          </cell>
          <cell r="AF58" t="str">
            <v>"---"</v>
          </cell>
        </row>
        <row r="59">
          <cell r="B59">
            <v>52</v>
          </cell>
          <cell r="D59" t="str">
            <v>Gemino G. R. Lahura</v>
          </cell>
          <cell r="F59" t="str">
            <v>L</v>
          </cell>
          <cell r="G59" t="str">
            <v>-</v>
          </cell>
          <cell r="H59" t="str">
            <v>Ternate</v>
          </cell>
          <cell r="I59" t="str">
            <v>09.06.2006</v>
          </cell>
          <cell r="J59">
            <v>16</v>
          </cell>
          <cell r="L59" t="str">
            <v>√</v>
          </cell>
          <cell r="M59" t="str">
            <v>-</v>
          </cell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√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SMP</v>
          </cell>
          <cell r="AA59" t="str">
            <v>Siswa</v>
          </cell>
          <cell r="AB59" t="str">
            <v>Belum Kawin</v>
          </cell>
          <cell r="AC59" t="str">
            <v>Anak</v>
          </cell>
          <cell r="AD59" t="str">
            <v xml:space="preserve"> </v>
          </cell>
          <cell r="AF59" t="str">
            <v>"---"</v>
          </cell>
        </row>
        <row r="60">
          <cell r="B60">
            <v>53</v>
          </cell>
          <cell r="C60" t="str">
            <v>: WIL.3.9 / II / 1</v>
          </cell>
          <cell r="D60" t="str">
            <v>Irwan R. Naray, ST</v>
          </cell>
          <cell r="E60" t="str">
            <v>WKO</v>
          </cell>
          <cell r="F60" t="str">
            <v>L</v>
          </cell>
          <cell r="G60" t="str">
            <v>-</v>
          </cell>
          <cell r="H60" t="str">
            <v>Pare-Pare</v>
          </cell>
          <cell r="I60" t="str">
            <v>02.10.1969</v>
          </cell>
          <cell r="J60">
            <v>53</v>
          </cell>
          <cell r="K60" t="str">
            <v>14.03.1999</v>
          </cell>
          <cell r="L60" t="str">
            <v>√</v>
          </cell>
          <cell r="M60" t="str">
            <v>-</v>
          </cell>
          <cell r="N60" t="str">
            <v>√</v>
          </cell>
          <cell r="O60" t="str">
            <v>-</v>
          </cell>
          <cell r="P60" t="str">
            <v>√</v>
          </cell>
          <cell r="Q60" t="str">
            <v>-</v>
          </cell>
          <cell r="R60" t="str">
            <v>√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S1</v>
          </cell>
          <cell r="AA60" t="str">
            <v>Wiraswasta</v>
          </cell>
          <cell r="AB60" t="str">
            <v>Kawin</v>
          </cell>
          <cell r="AC60" t="str">
            <v>Suami</v>
          </cell>
          <cell r="AD60" t="str">
            <v xml:space="preserve"> </v>
          </cell>
          <cell r="AF60" t="str">
            <v>"---"</v>
          </cell>
        </row>
        <row r="61">
          <cell r="B61">
            <v>54</v>
          </cell>
          <cell r="D61" t="str">
            <v>dr. Amanda Ray Ray</v>
          </cell>
          <cell r="F61" t="str">
            <v>-</v>
          </cell>
          <cell r="G61" t="str">
            <v>P</v>
          </cell>
          <cell r="H61" t="str">
            <v>Tangerang</v>
          </cell>
          <cell r="I61" t="str">
            <v>04.08.1973</v>
          </cell>
          <cell r="J61">
            <v>49</v>
          </cell>
          <cell r="K61" t="str">
            <v>-</v>
          </cell>
          <cell r="L61" t="str">
            <v>-</v>
          </cell>
          <cell r="M61" t="str">
            <v>√</v>
          </cell>
          <cell r="N61" t="str">
            <v>-</v>
          </cell>
          <cell r="O61" t="str">
            <v>√</v>
          </cell>
          <cell r="P61" t="str">
            <v>-</v>
          </cell>
          <cell r="Q61" t="str">
            <v>√</v>
          </cell>
          <cell r="R61" t="str">
            <v>-</v>
          </cell>
          <cell r="S61" t="str">
            <v>√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S1</v>
          </cell>
          <cell r="AA61" t="str">
            <v>PNS</v>
          </cell>
          <cell r="AB61" t="str">
            <v>Kawin</v>
          </cell>
          <cell r="AC61" t="str">
            <v>Istri</v>
          </cell>
          <cell r="AD61" t="str">
            <v xml:space="preserve"> </v>
          </cell>
          <cell r="AF61" t="str">
            <v>"---"</v>
          </cell>
        </row>
        <row r="62">
          <cell r="B62">
            <v>55</v>
          </cell>
          <cell r="D62" t="str">
            <v>Axel R. J. Naray</v>
          </cell>
          <cell r="F62" t="str">
            <v>L</v>
          </cell>
          <cell r="G62" t="str">
            <v>-</v>
          </cell>
          <cell r="H62" t="str">
            <v>Manado</v>
          </cell>
          <cell r="I62" t="str">
            <v>25.07.1999</v>
          </cell>
          <cell r="J62">
            <v>23</v>
          </cell>
          <cell r="K62" t="str">
            <v>-</v>
          </cell>
          <cell r="L62" t="str">
            <v>√</v>
          </cell>
          <cell r="M62" t="str">
            <v>-</v>
          </cell>
          <cell r="N62" t="str">
            <v>√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√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D3</v>
          </cell>
          <cell r="AA62" t="str">
            <v>Swasta</v>
          </cell>
          <cell r="AB62" t="str">
            <v>Belum Kawin</v>
          </cell>
          <cell r="AC62" t="str">
            <v>Anak</v>
          </cell>
          <cell r="AD62" t="str">
            <v xml:space="preserve"> </v>
          </cell>
          <cell r="AF62" t="str">
            <v>"---"</v>
          </cell>
        </row>
        <row r="63">
          <cell r="B63">
            <v>56</v>
          </cell>
          <cell r="D63" t="str">
            <v>Moksa F. L. Naray</v>
          </cell>
          <cell r="F63" t="str">
            <v>L</v>
          </cell>
          <cell r="G63" t="str">
            <v>-</v>
          </cell>
          <cell r="H63" t="str">
            <v>Manado</v>
          </cell>
          <cell r="I63" t="str">
            <v>19.08.2001</v>
          </cell>
          <cell r="J63">
            <v>21</v>
          </cell>
          <cell r="K63" t="str">
            <v>-</v>
          </cell>
          <cell r="L63" t="str">
            <v>√</v>
          </cell>
          <cell r="M63" t="str">
            <v>-</v>
          </cell>
          <cell r="N63" t="str">
            <v>√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√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S1</v>
          </cell>
          <cell r="AA63" t="str">
            <v>Mahasiswa</v>
          </cell>
          <cell r="AB63" t="str">
            <v>Belum Kawin</v>
          </cell>
          <cell r="AC63" t="str">
            <v>Anak</v>
          </cell>
          <cell r="AD63" t="str">
            <v xml:space="preserve"> </v>
          </cell>
          <cell r="AF63" t="str">
            <v>"---"</v>
          </cell>
        </row>
        <row r="64">
          <cell r="B64">
            <v>57</v>
          </cell>
          <cell r="D64" t="str">
            <v>Adexelo T. Naray</v>
          </cell>
          <cell r="F64" t="str">
            <v>L</v>
          </cell>
          <cell r="G64" t="str">
            <v>-</v>
          </cell>
          <cell r="H64" t="str">
            <v>Tobelo</v>
          </cell>
          <cell r="I64" t="str">
            <v>03.04.2006</v>
          </cell>
          <cell r="J64">
            <v>16</v>
          </cell>
          <cell r="K64" t="str">
            <v>-</v>
          </cell>
          <cell r="L64" t="str">
            <v>√</v>
          </cell>
          <cell r="M64" t="str">
            <v>-</v>
          </cell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√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SMA</v>
          </cell>
          <cell r="AA64" t="str">
            <v>Siswa</v>
          </cell>
          <cell r="AB64" t="str">
            <v>Belum Kawin</v>
          </cell>
          <cell r="AC64" t="str">
            <v>Anak</v>
          </cell>
          <cell r="AD64" t="str">
            <v xml:space="preserve"> </v>
          </cell>
          <cell r="AF64" t="str">
            <v>"---"</v>
          </cell>
        </row>
        <row r="65">
          <cell r="B65">
            <v>58</v>
          </cell>
          <cell r="C65" t="str">
            <v>: WIL.3.9 / II / 1</v>
          </cell>
          <cell r="D65" t="str">
            <v>Febry Nugraha Mangimbulude, ST</v>
          </cell>
          <cell r="E65" t="str">
            <v>WKO</v>
          </cell>
          <cell r="F65" t="str">
            <v>L</v>
          </cell>
          <cell r="G65" t="str">
            <v>-</v>
          </cell>
          <cell r="H65" t="str">
            <v>Tobelo</v>
          </cell>
          <cell r="I65" t="str">
            <v>20.02.1975</v>
          </cell>
          <cell r="J65">
            <v>47</v>
          </cell>
          <cell r="K65" t="str">
            <v>15.04.2005</v>
          </cell>
          <cell r="L65" t="str">
            <v>√</v>
          </cell>
          <cell r="M65" t="str">
            <v>-</v>
          </cell>
          <cell r="N65" t="str">
            <v>√</v>
          </cell>
          <cell r="O65" t="str">
            <v>-</v>
          </cell>
          <cell r="P65" t="str">
            <v>√</v>
          </cell>
          <cell r="Q65" t="str">
            <v>-</v>
          </cell>
          <cell r="R65" t="str">
            <v>√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S1</v>
          </cell>
          <cell r="AA65" t="str">
            <v>Wiraswasta</v>
          </cell>
          <cell r="AB65" t="str">
            <v>Kawin</v>
          </cell>
          <cell r="AC65" t="str">
            <v>Suami</v>
          </cell>
          <cell r="AD65" t="str">
            <v xml:space="preserve"> </v>
          </cell>
          <cell r="AF65" t="str">
            <v>"---"</v>
          </cell>
        </row>
        <row r="66">
          <cell r="B66">
            <v>59</v>
          </cell>
          <cell r="D66" t="str">
            <v>Ireine P. Boediman, SE</v>
          </cell>
          <cell r="F66" t="str">
            <v>-</v>
          </cell>
          <cell r="G66" t="str">
            <v>P</v>
          </cell>
          <cell r="H66" t="str">
            <v>Manado</v>
          </cell>
          <cell r="I66" t="str">
            <v>10.09.1983</v>
          </cell>
          <cell r="J66">
            <v>39</v>
          </cell>
          <cell r="K66" t="str">
            <v>-</v>
          </cell>
          <cell r="L66" t="str">
            <v>-</v>
          </cell>
          <cell r="M66" t="str">
            <v>√</v>
          </cell>
          <cell r="N66" t="str">
            <v>-</v>
          </cell>
          <cell r="O66" t="str">
            <v>√</v>
          </cell>
          <cell r="P66" t="str">
            <v>-</v>
          </cell>
          <cell r="Q66" t="str">
            <v>√</v>
          </cell>
          <cell r="R66" t="str">
            <v>-</v>
          </cell>
          <cell r="S66" t="str">
            <v>√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S1</v>
          </cell>
          <cell r="AA66" t="str">
            <v>PNS</v>
          </cell>
          <cell r="AB66" t="str">
            <v>Kawin</v>
          </cell>
          <cell r="AC66" t="str">
            <v>Istri</v>
          </cell>
          <cell r="AD66" t="str">
            <v xml:space="preserve"> </v>
          </cell>
          <cell r="AF66" t="str">
            <v>"---"</v>
          </cell>
        </row>
        <row r="67">
          <cell r="B67">
            <v>60</v>
          </cell>
          <cell r="D67" t="str">
            <v>Balthazar S. Mangimbulude</v>
          </cell>
          <cell r="F67" t="str">
            <v>L</v>
          </cell>
          <cell r="G67" t="str">
            <v>-</v>
          </cell>
          <cell r="H67" t="str">
            <v>Tobelo</v>
          </cell>
          <cell r="I67" t="str">
            <v>12.09.2005</v>
          </cell>
          <cell r="J67">
            <v>17</v>
          </cell>
          <cell r="K67" t="str">
            <v>-</v>
          </cell>
          <cell r="L67" t="str">
            <v>√</v>
          </cell>
          <cell r="M67" t="str">
            <v>-</v>
          </cell>
          <cell r="N67" t="str">
            <v>√</v>
          </cell>
          <cell r="O67" t="str">
            <v>-</v>
          </cell>
          <cell r="P67" t="str">
            <v>-</v>
          </cell>
          <cell r="Q67" t="str">
            <v>-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√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SMP</v>
          </cell>
          <cell r="AA67" t="str">
            <v>Siswa</v>
          </cell>
          <cell r="AB67" t="str">
            <v>Belum Kawin</v>
          </cell>
          <cell r="AC67" t="str">
            <v>Anak</v>
          </cell>
          <cell r="AD67" t="str">
            <v xml:space="preserve"> </v>
          </cell>
          <cell r="AF67" t="str">
            <v>"---"</v>
          </cell>
        </row>
        <row r="68">
          <cell r="B68">
            <v>61</v>
          </cell>
          <cell r="D68" t="str">
            <v>Batzheba I. B. Mangimbulude</v>
          </cell>
          <cell r="F68" t="str">
            <v>-</v>
          </cell>
          <cell r="G68" t="str">
            <v>P</v>
          </cell>
          <cell r="H68" t="str">
            <v>Tobelo</v>
          </cell>
          <cell r="I68" t="str">
            <v>10.12.2007</v>
          </cell>
          <cell r="J68">
            <v>15</v>
          </cell>
          <cell r="K68" t="str">
            <v>-</v>
          </cell>
          <cell r="L68" t="str">
            <v>-</v>
          </cell>
          <cell r="M68" t="str">
            <v>√</v>
          </cell>
          <cell r="N68" t="str">
            <v>-</v>
          </cell>
          <cell r="O68" t="str">
            <v>-</v>
          </cell>
          <cell r="P68" t="str">
            <v>-</v>
          </cell>
          <cell r="Q68" t="str">
            <v>-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√</v>
          </cell>
          <cell r="X68" t="str">
            <v>-</v>
          </cell>
          <cell r="Y68" t="str">
            <v>-</v>
          </cell>
          <cell r="Z68" t="str">
            <v>SMP</v>
          </cell>
          <cell r="AA68" t="str">
            <v>Siswa</v>
          </cell>
          <cell r="AB68" t="str">
            <v>Belum Kawin</v>
          </cell>
          <cell r="AC68" t="str">
            <v>Anak</v>
          </cell>
          <cell r="AD68" t="str">
            <v xml:space="preserve"> </v>
          </cell>
          <cell r="AF68" t="str">
            <v>"---"</v>
          </cell>
        </row>
        <row r="69">
          <cell r="B69">
            <v>62</v>
          </cell>
          <cell r="D69" t="str">
            <v>Belaoumi I. S. Mangimbulude</v>
          </cell>
          <cell r="F69" t="str">
            <v>-</v>
          </cell>
          <cell r="G69" t="str">
            <v>P</v>
          </cell>
          <cell r="H69" t="str">
            <v>Tobelo</v>
          </cell>
          <cell r="I69" t="str">
            <v>13.03.2009</v>
          </cell>
          <cell r="J69">
            <v>13</v>
          </cell>
          <cell r="K69" t="str">
            <v>-</v>
          </cell>
          <cell r="L69" t="str">
            <v>-</v>
          </cell>
          <cell r="M69" t="str">
            <v>√</v>
          </cell>
          <cell r="N69" t="str">
            <v>-</v>
          </cell>
          <cell r="O69" t="str">
            <v>-</v>
          </cell>
          <cell r="P69" t="str">
            <v>-</v>
          </cell>
          <cell r="Q69" t="str">
            <v>-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√</v>
          </cell>
          <cell r="Z69" t="str">
            <v>SD</v>
          </cell>
          <cell r="AA69" t="str">
            <v>Siswa</v>
          </cell>
          <cell r="AB69" t="str">
            <v>Belum Kawin</v>
          </cell>
          <cell r="AC69" t="str">
            <v>Anak</v>
          </cell>
          <cell r="AD69" t="str">
            <v xml:space="preserve"> </v>
          </cell>
          <cell r="AF69" t="str">
            <v>"---"</v>
          </cell>
        </row>
        <row r="70">
          <cell r="B70">
            <v>63</v>
          </cell>
          <cell r="D70" t="str">
            <v>Benezerth A. Mangimbulude</v>
          </cell>
          <cell r="F70" t="str">
            <v>L</v>
          </cell>
          <cell r="G70" t="str">
            <v>-</v>
          </cell>
          <cell r="H70" t="str">
            <v>Tobelo</v>
          </cell>
          <cell r="I70" t="str">
            <v>01.10.2010</v>
          </cell>
          <cell r="J70">
            <v>12</v>
          </cell>
          <cell r="K70" t="str">
            <v>-</v>
          </cell>
          <cell r="L70" t="str">
            <v>√</v>
          </cell>
          <cell r="M70" t="str">
            <v>-</v>
          </cell>
          <cell r="N70" t="str">
            <v>-</v>
          </cell>
          <cell r="O70" t="str">
            <v>-</v>
          </cell>
          <cell r="P70" t="str">
            <v>-</v>
          </cell>
          <cell r="Q70" t="str">
            <v>-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√</v>
          </cell>
          <cell r="Y70" t="str">
            <v>-</v>
          </cell>
          <cell r="Z70" t="str">
            <v>SD</v>
          </cell>
          <cell r="AA70" t="str">
            <v>Siswa</v>
          </cell>
          <cell r="AB70" t="str">
            <v>Belum Kawin</v>
          </cell>
          <cell r="AC70" t="str">
            <v>Anak</v>
          </cell>
          <cell r="AD70" t="str">
            <v>Lansia</v>
          </cell>
          <cell r="AF70" t="str">
            <v>"---"</v>
          </cell>
        </row>
        <row r="71">
          <cell r="B71">
            <v>64</v>
          </cell>
          <cell r="D71" t="str">
            <v>Devi Belinda Trixi Boediman, S.Fil</v>
          </cell>
          <cell r="F71" t="str">
            <v>-</v>
          </cell>
          <cell r="G71" t="str">
            <v>P</v>
          </cell>
          <cell r="H71" t="str">
            <v>Manado</v>
          </cell>
          <cell r="I71" t="str">
            <v>30.11.1998</v>
          </cell>
          <cell r="J71">
            <v>24</v>
          </cell>
          <cell r="K71" t="str">
            <v>-</v>
          </cell>
          <cell r="L71" t="str">
            <v>-</v>
          </cell>
          <cell r="M71" t="str">
            <v>√</v>
          </cell>
          <cell r="N71" t="str">
            <v>-</v>
          </cell>
          <cell r="O71" t="str">
            <v>√</v>
          </cell>
          <cell r="P71" t="str">
            <v>-</v>
          </cell>
          <cell r="Q71" t="str">
            <v>-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√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S1</v>
          </cell>
          <cell r="AA71" t="str">
            <v>-</v>
          </cell>
          <cell r="AB71" t="str">
            <v>Belum Kawin</v>
          </cell>
          <cell r="AC71" t="str">
            <v>Saudara</v>
          </cell>
          <cell r="AD71" t="str">
            <v>Lansia</v>
          </cell>
          <cell r="AF71" t="str">
            <v>"---"</v>
          </cell>
        </row>
        <row r="72">
          <cell r="B72">
            <v>65</v>
          </cell>
          <cell r="C72" t="str">
            <v>: WIL.3.9 / II / 1</v>
          </cell>
          <cell r="D72" t="str">
            <v>Adeltrintje N. Aemba</v>
          </cell>
          <cell r="E72" t="str">
            <v>WKO</v>
          </cell>
          <cell r="F72" t="str">
            <v>-</v>
          </cell>
          <cell r="G72" t="str">
            <v>P</v>
          </cell>
          <cell r="H72" t="str">
            <v>Posi-Posi Rao</v>
          </cell>
          <cell r="I72" t="str">
            <v>24.01.1952</v>
          </cell>
          <cell r="J72">
            <v>70</v>
          </cell>
          <cell r="K72" t="str">
            <v>Janda</v>
          </cell>
          <cell r="L72" t="str">
            <v>-</v>
          </cell>
          <cell r="M72" t="str">
            <v>√</v>
          </cell>
          <cell r="N72" t="str">
            <v>-</v>
          </cell>
          <cell r="O72" t="str">
            <v>√</v>
          </cell>
          <cell r="P72" t="str">
            <v>-</v>
          </cell>
          <cell r="Q72" t="str">
            <v>√</v>
          </cell>
          <cell r="R72" t="str">
            <v>-</v>
          </cell>
          <cell r="S72" t="str">
            <v>√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SMP</v>
          </cell>
          <cell r="AA72" t="str">
            <v>IRT</v>
          </cell>
          <cell r="AB72" t="str">
            <v>Kawin</v>
          </cell>
          <cell r="AC72" t="str">
            <v>Kepala Keluarga</v>
          </cell>
          <cell r="AD72" t="str">
            <v>Lansia</v>
          </cell>
          <cell r="AF72" t="str">
            <v>"---"</v>
          </cell>
        </row>
        <row r="73">
          <cell r="B73">
            <v>66</v>
          </cell>
          <cell r="D73" t="str">
            <v>Ferdian Reinaldo Niomba, S.AP</v>
          </cell>
          <cell r="F73" t="str">
            <v>L</v>
          </cell>
          <cell r="G73" t="str">
            <v>-</v>
          </cell>
          <cell r="H73" t="str">
            <v>Leleoto</v>
          </cell>
          <cell r="I73" t="str">
            <v>15.11.1995</v>
          </cell>
          <cell r="J73">
            <v>27</v>
          </cell>
          <cell r="K73" t="str">
            <v>-</v>
          </cell>
          <cell r="L73" t="str">
            <v>√</v>
          </cell>
          <cell r="M73" t="str">
            <v>-</v>
          </cell>
          <cell r="N73" t="str">
            <v>√</v>
          </cell>
          <cell r="O73" t="str">
            <v>-</v>
          </cell>
          <cell r="P73" t="str">
            <v>-</v>
          </cell>
          <cell r="Q73" t="str">
            <v>-</v>
          </cell>
          <cell r="R73" t="str">
            <v>-</v>
          </cell>
          <cell r="S73" t="str">
            <v>-</v>
          </cell>
          <cell r="T73" t="str">
            <v>√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S1</v>
          </cell>
          <cell r="AA73" t="str">
            <v>Swasta</v>
          </cell>
          <cell r="AB73" t="str">
            <v>Belum Kawin</v>
          </cell>
          <cell r="AC73" t="str">
            <v>Anak</v>
          </cell>
          <cell r="AD73" t="str">
            <v>Lansia</v>
          </cell>
          <cell r="AF73" t="str">
            <v>"---"</v>
          </cell>
        </row>
        <row r="74">
          <cell r="B74">
            <v>67</v>
          </cell>
          <cell r="C74" t="str">
            <v>: WIL.3.9 / II / 1</v>
          </cell>
          <cell r="D74" t="str">
            <v>Ferdinan Roby Denny, S.Pd, M.Pd</v>
          </cell>
          <cell r="E74" t="str">
            <v>WKO</v>
          </cell>
          <cell r="F74" t="str">
            <v>L</v>
          </cell>
          <cell r="G74" t="str">
            <v>-</v>
          </cell>
          <cell r="H74" t="str">
            <v>Idamdehe, Jailolo</v>
          </cell>
          <cell r="I74" t="str">
            <v>28.11.1968</v>
          </cell>
          <cell r="J74">
            <v>54</v>
          </cell>
          <cell r="K74" t="str">
            <v>29.03.1992</v>
          </cell>
          <cell r="L74" t="str">
            <v>√</v>
          </cell>
          <cell r="M74" t="str">
            <v>-</v>
          </cell>
          <cell r="N74" t="str">
            <v>√</v>
          </cell>
          <cell r="O74" t="str">
            <v>-</v>
          </cell>
          <cell r="P74" t="str">
            <v>√</v>
          </cell>
          <cell r="Q74" t="str">
            <v>-</v>
          </cell>
          <cell r="R74" t="str">
            <v>√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S2</v>
          </cell>
          <cell r="AA74" t="str">
            <v>Guru</v>
          </cell>
          <cell r="AB74" t="str">
            <v>Kawin</v>
          </cell>
          <cell r="AC74" t="str">
            <v>Suami</v>
          </cell>
          <cell r="AD74" t="str">
            <v>Lansia</v>
          </cell>
          <cell r="AF74" t="str">
            <v>"---"</v>
          </cell>
        </row>
        <row r="75">
          <cell r="B75">
            <v>68</v>
          </cell>
          <cell r="D75" t="str">
            <v>Fanny Eksel Niomba, S.Pd, S.Mn</v>
          </cell>
          <cell r="F75" t="str">
            <v>-</v>
          </cell>
          <cell r="G75" t="str">
            <v>P</v>
          </cell>
          <cell r="H75" t="str">
            <v>Posi-Posi Rao</v>
          </cell>
          <cell r="I75" t="str">
            <v>16.05.1970</v>
          </cell>
          <cell r="J75">
            <v>52</v>
          </cell>
          <cell r="K75" t="str">
            <v>-</v>
          </cell>
          <cell r="L75" t="str">
            <v>-</v>
          </cell>
          <cell r="M75" t="str">
            <v>√</v>
          </cell>
          <cell r="N75" t="str">
            <v>-</v>
          </cell>
          <cell r="O75" t="str">
            <v>√</v>
          </cell>
          <cell r="P75" t="str">
            <v>-</v>
          </cell>
          <cell r="Q75" t="str">
            <v>√</v>
          </cell>
          <cell r="R75" t="str">
            <v>-</v>
          </cell>
          <cell r="S75" t="str">
            <v>√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S1</v>
          </cell>
          <cell r="AA75" t="str">
            <v>Guru</v>
          </cell>
          <cell r="AB75" t="str">
            <v>Kawin</v>
          </cell>
          <cell r="AC75" t="str">
            <v>Istri</v>
          </cell>
          <cell r="AD75" t="str">
            <v>Lansia</v>
          </cell>
          <cell r="AF75" t="str">
            <v>"---"</v>
          </cell>
        </row>
        <row r="76">
          <cell r="B76">
            <v>69</v>
          </cell>
          <cell r="D76" t="str">
            <v>Ferdy Reinnagel Denny, S.Kom</v>
          </cell>
          <cell r="F76" t="str">
            <v>L</v>
          </cell>
          <cell r="G76" t="str">
            <v>-</v>
          </cell>
          <cell r="H76" t="str">
            <v>Leleoto</v>
          </cell>
          <cell r="I76" t="str">
            <v>25.08.1992</v>
          </cell>
          <cell r="J76">
            <v>30</v>
          </cell>
          <cell r="K76" t="str">
            <v>-</v>
          </cell>
          <cell r="L76" t="str">
            <v>√</v>
          </cell>
          <cell r="M76" t="str">
            <v>-</v>
          </cell>
          <cell r="N76" t="str">
            <v>√</v>
          </cell>
          <cell r="O76" t="str">
            <v>-</v>
          </cell>
          <cell r="P76" t="str">
            <v>-</v>
          </cell>
          <cell r="Q76" t="str">
            <v>-</v>
          </cell>
          <cell r="R76" t="str">
            <v>-</v>
          </cell>
          <cell r="S76" t="str">
            <v>-</v>
          </cell>
          <cell r="T76" t="str">
            <v>√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S2</v>
          </cell>
          <cell r="AA76" t="str">
            <v>Mahasiswa</v>
          </cell>
          <cell r="AB76" t="str">
            <v>Belum Kawin</v>
          </cell>
          <cell r="AC76" t="str">
            <v>Anak</v>
          </cell>
          <cell r="AD76" t="str">
            <v>Lansia</v>
          </cell>
          <cell r="AF76" t="str">
            <v>"---"</v>
          </cell>
        </row>
        <row r="77">
          <cell r="B77">
            <v>70</v>
          </cell>
          <cell r="C77" t="str">
            <v>: WIL.3.9 / II / 1</v>
          </cell>
          <cell r="D77" t="str">
            <v>Wenny Filtagus Niomba, A.Md</v>
          </cell>
          <cell r="E77" t="str">
            <v>WKO</v>
          </cell>
          <cell r="F77" t="str">
            <v>L</v>
          </cell>
          <cell r="G77" t="str">
            <v>-</v>
          </cell>
          <cell r="H77" t="str">
            <v>Wayabula</v>
          </cell>
          <cell r="I77" t="str">
            <v>03.06.1979</v>
          </cell>
          <cell r="J77">
            <v>43</v>
          </cell>
          <cell r="K77" t="str">
            <v>25.06.2008</v>
          </cell>
          <cell r="L77" t="str">
            <v>√</v>
          </cell>
          <cell r="M77" t="str">
            <v>-</v>
          </cell>
          <cell r="N77" t="str">
            <v>√</v>
          </cell>
          <cell r="O77" t="str">
            <v>-</v>
          </cell>
          <cell r="P77" t="str">
            <v>√</v>
          </cell>
          <cell r="Q77" t="str">
            <v>-</v>
          </cell>
          <cell r="R77" t="str">
            <v>√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D3</v>
          </cell>
          <cell r="AA77" t="str">
            <v>Swasta</v>
          </cell>
          <cell r="AB77" t="str">
            <v>Kawin</v>
          </cell>
          <cell r="AC77" t="str">
            <v>Suami</v>
          </cell>
          <cell r="AD77" t="str">
            <v>Lansia</v>
          </cell>
          <cell r="AF77" t="str">
            <v>"---"</v>
          </cell>
        </row>
        <row r="78">
          <cell r="B78">
            <v>71</v>
          </cell>
          <cell r="D78" t="str">
            <v>Irna Rulinda Manzanaris, A.Md</v>
          </cell>
          <cell r="F78" t="str">
            <v>-</v>
          </cell>
          <cell r="G78" t="str">
            <v>P</v>
          </cell>
          <cell r="H78" t="str">
            <v>Ternate</v>
          </cell>
          <cell r="I78" t="str">
            <v>06.04.1985</v>
          </cell>
          <cell r="J78">
            <v>37</v>
          </cell>
          <cell r="K78" t="str">
            <v>-</v>
          </cell>
          <cell r="L78" t="str">
            <v>-</v>
          </cell>
          <cell r="M78" t="str">
            <v>√</v>
          </cell>
          <cell r="N78" t="str">
            <v>-</v>
          </cell>
          <cell r="O78" t="str">
            <v>√</v>
          </cell>
          <cell r="P78" t="str">
            <v>-</v>
          </cell>
          <cell r="Q78" t="str">
            <v>√</v>
          </cell>
          <cell r="R78" t="str">
            <v>-</v>
          </cell>
          <cell r="S78" t="str">
            <v>√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D3</v>
          </cell>
          <cell r="AA78" t="str">
            <v>IRT</v>
          </cell>
          <cell r="AB78" t="str">
            <v>Kawin</v>
          </cell>
          <cell r="AC78" t="str">
            <v>Istri</v>
          </cell>
          <cell r="AD78" t="str">
            <v>Lansia</v>
          </cell>
          <cell r="AF78" t="str">
            <v>"---"</v>
          </cell>
        </row>
        <row r="79">
          <cell r="B79">
            <v>72</v>
          </cell>
          <cell r="D79" t="str">
            <v>Hantolya Kurniawati Niomba</v>
          </cell>
          <cell r="F79" t="str">
            <v>-</v>
          </cell>
          <cell r="G79" t="str">
            <v>P</v>
          </cell>
          <cell r="H79" t="str">
            <v>WKO</v>
          </cell>
          <cell r="I79" t="str">
            <v>30.08.2008</v>
          </cell>
          <cell r="J79">
            <v>14</v>
          </cell>
          <cell r="K79" t="str">
            <v>-</v>
          </cell>
          <cell r="L79" t="str">
            <v>-</v>
          </cell>
          <cell r="M79" t="str">
            <v>√</v>
          </cell>
          <cell r="N79" t="str">
            <v>-</v>
          </cell>
          <cell r="O79" t="str">
            <v>-</v>
          </cell>
          <cell r="P79" t="str">
            <v>-</v>
          </cell>
          <cell r="Q79" t="str">
            <v>-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√</v>
          </cell>
          <cell r="Z79" t="str">
            <v>SMP</v>
          </cell>
          <cell r="AA79" t="str">
            <v>Siswa</v>
          </cell>
          <cell r="AB79" t="str">
            <v>Belum Kawin</v>
          </cell>
          <cell r="AC79" t="str">
            <v>Anak</v>
          </cell>
          <cell r="AD79" t="str">
            <v xml:space="preserve"> </v>
          </cell>
          <cell r="AF79" t="str">
            <v>"---"</v>
          </cell>
        </row>
        <row r="80">
          <cell r="B80">
            <v>73</v>
          </cell>
          <cell r="D80" t="str">
            <v>Sarah Evelyn Niomba</v>
          </cell>
          <cell r="F80" t="str">
            <v>-</v>
          </cell>
          <cell r="G80" t="str">
            <v>P</v>
          </cell>
          <cell r="H80" t="str">
            <v>Tobelo</v>
          </cell>
          <cell r="I80" t="str">
            <v>02.10.2012</v>
          </cell>
          <cell r="J80">
            <v>10</v>
          </cell>
          <cell r="K80" t="str">
            <v>-</v>
          </cell>
          <cell r="L80" t="str">
            <v>-</v>
          </cell>
          <cell r="M80" t="str">
            <v>√</v>
          </cell>
          <cell r="N80" t="str">
            <v>-</v>
          </cell>
          <cell r="O80" t="str">
            <v>-</v>
          </cell>
          <cell r="P80" t="str">
            <v>-</v>
          </cell>
          <cell r="Q80" t="str">
            <v>-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√</v>
          </cell>
          <cell r="Z80" t="str">
            <v>SD</v>
          </cell>
          <cell r="AA80" t="str">
            <v>Siswa</v>
          </cell>
          <cell r="AB80" t="str">
            <v>Belum Kawin</v>
          </cell>
          <cell r="AC80" t="str">
            <v>Anak</v>
          </cell>
          <cell r="AD80" t="str">
            <v xml:space="preserve"> </v>
          </cell>
          <cell r="AF80" t="str">
            <v>"---"</v>
          </cell>
        </row>
        <row r="81">
          <cell r="B81">
            <v>74</v>
          </cell>
          <cell r="D81" t="str">
            <v>Bezaleel Lemoz Niomba</v>
          </cell>
          <cell r="F81" t="str">
            <v>L</v>
          </cell>
          <cell r="G81" t="str">
            <v>-</v>
          </cell>
          <cell r="H81" t="str">
            <v>Tobelo</v>
          </cell>
          <cell r="I81" t="str">
            <v>12.02.2020</v>
          </cell>
          <cell r="J81">
            <v>2</v>
          </cell>
          <cell r="K81" t="str">
            <v>-</v>
          </cell>
          <cell r="L81" t="str">
            <v>-</v>
          </cell>
          <cell r="M81" t="str">
            <v>-</v>
          </cell>
          <cell r="N81" t="str">
            <v>-</v>
          </cell>
          <cell r="O81" t="str">
            <v>-</v>
          </cell>
          <cell r="P81" t="str">
            <v>-</v>
          </cell>
          <cell r="Q81" t="str">
            <v>-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√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Belum Kawin</v>
          </cell>
          <cell r="AC81" t="str">
            <v>Anak</v>
          </cell>
          <cell r="AD81" t="str">
            <v xml:space="preserve"> </v>
          </cell>
          <cell r="AF81" t="str">
            <v>"---"</v>
          </cell>
        </row>
        <row r="82">
          <cell r="B82">
            <v>75</v>
          </cell>
          <cell r="C82" t="str">
            <v>: WIL.3.9 / II / 1</v>
          </cell>
          <cell r="D82" t="str">
            <v>Yunus Lantaka</v>
          </cell>
          <cell r="E82" t="str">
            <v>WKO</v>
          </cell>
          <cell r="F82" t="str">
            <v>L</v>
          </cell>
          <cell r="G82" t="str">
            <v>-</v>
          </cell>
          <cell r="H82" t="str">
            <v>WKO</v>
          </cell>
          <cell r="I82" t="str">
            <v>15.06.1979</v>
          </cell>
          <cell r="J82">
            <v>43</v>
          </cell>
          <cell r="K82" t="str">
            <v>13.03.2008</v>
          </cell>
          <cell r="L82" t="str">
            <v>√</v>
          </cell>
          <cell r="M82" t="str">
            <v>-</v>
          </cell>
          <cell r="N82" t="str">
            <v>√</v>
          </cell>
          <cell r="O82" t="str">
            <v>-</v>
          </cell>
          <cell r="P82" t="str">
            <v>√</v>
          </cell>
          <cell r="Q82" t="str">
            <v>-</v>
          </cell>
          <cell r="R82" t="str">
            <v>√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SMA</v>
          </cell>
          <cell r="AA82" t="str">
            <v>Sopir</v>
          </cell>
          <cell r="AB82" t="str">
            <v>Kawin</v>
          </cell>
          <cell r="AC82" t="str">
            <v>Suami</v>
          </cell>
          <cell r="AD82" t="str">
            <v xml:space="preserve"> </v>
          </cell>
          <cell r="AF82" t="str">
            <v>"---"</v>
          </cell>
        </row>
        <row r="83">
          <cell r="B83">
            <v>76</v>
          </cell>
          <cell r="D83" t="str">
            <v>Ferlinda Andalangi</v>
          </cell>
          <cell r="F83" t="str">
            <v>-</v>
          </cell>
          <cell r="G83" t="str">
            <v>P</v>
          </cell>
          <cell r="H83" t="str">
            <v>Wosia</v>
          </cell>
          <cell r="I83" t="str">
            <v>12.02.1982</v>
          </cell>
          <cell r="J83">
            <v>40</v>
          </cell>
          <cell r="K83" t="str">
            <v>-</v>
          </cell>
          <cell r="L83" t="str">
            <v>-</v>
          </cell>
          <cell r="M83" t="str">
            <v>√</v>
          </cell>
          <cell r="N83" t="str">
            <v>-</v>
          </cell>
          <cell r="O83" t="str">
            <v>√</v>
          </cell>
          <cell r="P83" t="str">
            <v>-</v>
          </cell>
          <cell r="Q83" t="str">
            <v>√</v>
          </cell>
          <cell r="R83" t="str">
            <v>-</v>
          </cell>
          <cell r="S83" t="str">
            <v>√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SMA</v>
          </cell>
          <cell r="AA83" t="str">
            <v>IRT</v>
          </cell>
          <cell r="AB83" t="str">
            <v>Kawin</v>
          </cell>
          <cell r="AC83" t="str">
            <v>Istri</v>
          </cell>
          <cell r="AD83" t="str">
            <v xml:space="preserve"> </v>
          </cell>
          <cell r="AF83" t="str">
            <v>"---"</v>
          </cell>
        </row>
        <row r="84">
          <cell r="B84">
            <v>77</v>
          </cell>
          <cell r="D84" t="str">
            <v>Mellyer H. Lantaka</v>
          </cell>
          <cell r="F84" t="str">
            <v>L</v>
          </cell>
          <cell r="G84" t="str">
            <v>-</v>
          </cell>
          <cell r="H84" t="str">
            <v>WKO</v>
          </cell>
          <cell r="I84" t="str">
            <v>11.08.2007</v>
          </cell>
          <cell r="J84">
            <v>15</v>
          </cell>
          <cell r="K84" t="str">
            <v>-</v>
          </cell>
          <cell r="L84" t="str">
            <v>√</v>
          </cell>
          <cell r="M84" t="str">
            <v>-</v>
          </cell>
          <cell r="N84" t="str">
            <v>-</v>
          </cell>
          <cell r="O84" t="str">
            <v>-</v>
          </cell>
          <cell r="P84" t="str">
            <v>-</v>
          </cell>
          <cell r="Q84" t="str">
            <v>-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√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SMP</v>
          </cell>
          <cell r="AA84" t="str">
            <v>Siswa</v>
          </cell>
          <cell r="AB84" t="str">
            <v>Belum Kawin</v>
          </cell>
          <cell r="AC84" t="str">
            <v>Anak</v>
          </cell>
          <cell r="AD84" t="str">
            <v xml:space="preserve"> </v>
          </cell>
          <cell r="AF84" t="str">
            <v>"---"</v>
          </cell>
        </row>
        <row r="85">
          <cell r="B85">
            <v>78</v>
          </cell>
          <cell r="D85" t="str">
            <v>Agreindis Kliver Lantaka</v>
          </cell>
          <cell r="F85" t="str">
            <v>L</v>
          </cell>
          <cell r="G85" t="str">
            <v>-</v>
          </cell>
          <cell r="H85" t="str">
            <v>WKO</v>
          </cell>
          <cell r="I85" t="str">
            <v>18.08.2013</v>
          </cell>
          <cell r="J85">
            <v>9</v>
          </cell>
          <cell r="K85" t="str">
            <v>-</v>
          </cell>
          <cell r="L85" t="str">
            <v>√</v>
          </cell>
          <cell r="M85" t="str">
            <v>-</v>
          </cell>
          <cell r="N85" t="str">
            <v>-</v>
          </cell>
          <cell r="O85" t="str">
            <v>-</v>
          </cell>
          <cell r="P85" t="str">
            <v>-</v>
          </cell>
          <cell r="Q85" t="str">
            <v>-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√</v>
          </cell>
          <cell r="Y85" t="str">
            <v>-</v>
          </cell>
          <cell r="Z85" t="str">
            <v>SD</v>
          </cell>
          <cell r="AA85" t="str">
            <v>Siswa</v>
          </cell>
          <cell r="AB85" t="str">
            <v>Belum Kawin</v>
          </cell>
          <cell r="AC85" t="str">
            <v>Anak</v>
          </cell>
          <cell r="AD85" t="str">
            <v xml:space="preserve"> </v>
          </cell>
          <cell r="AF85" t="str">
            <v>"---"</v>
          </cell>
        </row>
        <row r="86">
          <cell r="B86">
            <v>79</v>
          </cell>
          <cell r="D86" t="str">
            <v>Yansen Andalangi</v>
          </cell>
          <cell r="F86" t="str">
            <v>L</v>
          </cell>
          <cell r="G86" t="str">
            <v>-</v>
          </cell>
          <cell r="H86" t="str">
            <v>Kalipitu</v>
          </cell>
          <cell r="I86" t="str">
            <v>08.01.1952</v>
          </cell>
          <cell r="J86">
            <v>70</v>
          </cell>
          <cell r="K86" t="str">
            <v>Duda</v>
          </cell>
          <cell r="L86" t="str">
            <v>√</v>
          </cell>
          <cell r="M86" t="str">
            <v>-</v>
          </cell>
          <cell r="N86" t="str">
            <v>√</v>
          </cell>
          <cell r="O86" t="str">
            <v>-</v>
          </cell>
          <cell r="P86" t="str">
            <v>√</v>
          </cell>
          <cell r="Q86" t="str">
            <v>-</v>
          </cell>
          <cell r="R86" t="str">
            <v>√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SMEP</v>
          </cell>
          <cell r="AA86" t="str">
            <v>Tani</v>
          </cell>
          <cell r="AB86" t="str">
            <v>Kawin</v>
          </cell>
          <cell r="AC86" t="str">
            <v>Orang Tua</v>
          </cell>
          <cell r="AD86" t="str">
            <v xml:space="preserve"> </v>
          </cell>
          <cell r="AF86" t="str">
            <v>"---"</v>
          </cell>
        </row>
        <row r="87">
          <cell r="B87">
            <v>80</v>
          </cell>
          <cell r="C87" t="str">
            <v>: WIL.3.9 / II / 1</v>
          </cell>
          <cell r="D87" t="str">
            <v>Novid Hendriko Mamahe</v>
          </cell>
          <cell r="E87" t="str">
            <v>WKO</v>
          </cell>
          <cell r="F87" t="str">
            <v>L</v>
          </cell>
          <cell r="G87" t="str">
            <v>-</v>
          </cell>
          <cell r="H87" t="str">
            <v>Tobelo</v>
          </cell>
          <cell r="I87" t="str">
            <v>26.11.1985</v>
          </cell>
          <cell r="J87">
            <v>37</v>
          </cell>
          <cell r="K87" t="str">
            <v>12.09.2010</v>
          </cell>
          <cell r="L87" t="str">
            <v>√</v>
          </cell>
          <cell r="M87" t="str">
            <v>-</v>
          </cell>
          <cell r="N87" t="str">
            <v>√</v>
          </cell>
          <cell r="O87" t="str">
            <v>-</v>
          </cell>
          <cell r="P87" t="str">
            <v>√</v>
          </cell>
          <cell r="Q87" t="str">
            <v>-</v>
          </cell>
          <cell r="R87" t="str">
            <v>√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SMK</v>
          </cell>
          <cell r="AA87" t="str">
            <v>POLRI</v>
          </cell>
          <cell r="AB87" t="str">
            <v>Kawin</v>
          </cell>
          <cell r="AC87" t="str">
            <v>Suami</v>
          </cell>
          <cell r="AD87" t="str">
            <v xml:space="preserve"> </v>
          </cell>
          <cell r="AF87" t="str">
            <v>"---"</v>
          </cell>
        </row>
        <row r="88">
          <cell r="B88">
            <v>81</v>
          </cell>
          <cell r="D88" t="str">
            <v>Mariane Yansie Undap</v>
          </cell>
          <cell r="E88" t="str">
            <v>-</v>
          </cell>
          <cell r="F88" t="str">
            <v>-</v>
          </cell>
          <cell r="G88" t="str">
            <v>P</v>
          </cell>
          <cell r="H88" t="str">
            <v>Manado</v>
          </cell>
          <cell r="I88" t="str">
            <v>16.01.1986</v>
          </cell>
          <cell r="J88">
            <v>36</v>
          </cell>
          <cell r="K88" t="str">
            <v>-</v>
          </cell>
          <cell r="L88" t="str">
            <v>-</v>
          </cell>
          <cell r="M88" t="str">
            <v>√</v>
          </cell>
          <cell r="N88" t="str">
            <v>-</v>
          </cell>
          <cell r="O88" t="str">
            <v>√</v>
          </cell>
          <cell r="P88" t="str">
            <v>-</v>
          </cell>
          <cell r="Q88" t="str">
            <v>√</v>
          </cell>
          <cell r="R88" t="str">
            <v>-</v>
          </cell>
          <cell r="S88" t="str">
            <v>√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Y88" t="str">
            <v>-</v>
          </cell>
          <cell r="Z88" t="str">
            <v>SMA</v>
          </cell>
          <cell r="AA88" t="str">
            <v>IRT</v>
          </cell>
          <cell r="AB88" t="str">
            <v>Kawin</v>
          </cell>
          <cell r="AC88" t="str">
            <v>Istri</v>
          </cell>
          <cell r="AD88" t="str">
            <v xml:space="preserve"> </v>
          </cell>
          <cell r="AF88" t="str">
            <v>"---"</v>
          </cell>
        </row>
        <row r="89">
          <cell r="B89">
            <v>82</v>
          </cell>
          <cell r="D89" t="str">
            <v>Marselo Indra Lukas Mamahe</v>
          </cell>
          <cell r="E89" t="str">
            <v>-</v>
          </cell>
          <cell r="F89" t="str">
            <v>L</v>
          </cell>
          <cell r="G89" t="str">
            <v>-</v>
          </cell>
          <cell r="H89" t="str">
            <v>Tobelo</v>
          </cell>
          <cell r="I89" t="str">
            <v>08.09.2009</v>
          </cell>
          <cell r="J89">
            <v>13</v>
          </cell>
          <cell r="K89" t="str">
            <v>-</v>
          </cell>
          <cell r="L89" t="str">
            <v>√</v>
          </cell>
          <cell r="M89" t="str">
            <v>-</v>
          </cell>
          <cell r="N89" t="str">
            <v>-</v>
          </cell>
          <cell r="O89" t="str">
            <v>-</v>
          </cell>
          <cell r="P89" t="str">
            <v>-</v>
          </cell>
          <cell r="Q89" t="str">
            <v>-</v>
          </cell>
          <cell r="R89" t="str">
            <v>-</v>
          </cell>
          <cell r="S89" t="str">
            <v>-</v>
          </cell>
          <cell r="T89" t="str">
            <v>-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√</v>
          </cell>
          <cell r="Y89" t="str">
            <v>-</v>
          </cell>
          <cell r="Z89" t="str">
            <v>SD</v>
          </cell>
          <cell r="AA89" t="str">
            <v>Siswa</v>
          </cell>
          <cell r="AB89" t="str">
            <v>Belum Kawin</v>
          </cell>
          <cell r="AC89" t="str">
            <v>Anak</v>
          </cell>
          <cell r="AD89" t="str">
            <v xml:space="preserve"> </v>
          </cell>
          <cell r="AF89" t="str">
            <v>"---"</v>
          </cell>
        </row>
        <row r="90">
          <cell r="B90">
            <v>83</v>
          </cell>
          <cell r="D90" t="str">
            <v>Marthalisa Kresna Mamahe</v>
          </cell>
          <cell r="E90" t="str">
            <v>-</v>
          </cell>
          <cell r="F90" t="str">
            <v>-</v>
          </cell>
          <cell r="G90" t="str">
            <v>P</v>
          </cell>
          <cell r="H90" t="str">
            <v>Tobelo</v>
          </cell>
          <cell r="I90" t="str">
            <v>13.02.2015</v>
          </cell>
          <cell r="J90">
            <v>7</v>
          </cell>
          <cell r="K90" t="str">
            <v>-</v>
          </cell>
          <cell r="L90" t="str">
            <v>-</v>
          </cell>
          <cell r="M90" t="str">
            <v>√</v>
          </cell>
          <cell r="N90" t="str">
            <v>-</v>
          </cell>
          <cell r="O90" t="str">
            <v>-</v>
          </cell>
          <cell r="P90" t="str">
            <v>-</v>
          </cell>
          <cell r="Q90" t="str">
            <v>-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√</v>
          </cell>
          <cell r="Z90" t="str">
            <v>SD</v>
          </cell>
          <cell r="AA90" t="str">
            <v>Siswa</v>
          </cell>
          <cell r="AB90" t="str">
            <v>Belum Kawin</v>
          </cell>
          <cell r="AC90" t="str">
            <v>Anak</v>
          </cell>
          <cell r="AD90" t="str">
            <v xml:space="preserve"> </v>
          </cell>
          <cell r="AF90" t="str">
            <v>"---"</v>
          </cell>
        </row>
        <row r="91">
          <cell r="B91">
            <v>84</v>
          </cell>
          <cell r="D91" t="str">
            <v>Kefas Undap</v>
          </cell>
          <cell r="E91" t="str">
            <v>-</v>
          </cell>
          <cell r="F91" t="str">
            <v>L</v>
          </cell>
          <cell r="G91" t="str">
            <v>-</v>
          </cell>
          <cell r="H91" t="str">
            <v>Tomohon</v>
          </cell>
          <cell r="I91" t="str">
            <v>26.10.2003</v>
          </cell>
          <cell r="J91">
            <v>19</v>
          </cell>
          <cell r="K91" t="str">
            <v>-</v>
          </cell>
          <cell r="L91" t="str">
            <v>√</v>
          </cell>
          <cell r="M91" t="str">
            <v>-</v>
          </cell>
          <cell r="N91" t="str">
            <v>-</v>
          </cell>
          <cell r="O91" t="str">
            <v>-</v>
          </cell>
          <cell r="P91" t="str">
            <v>-</v>
          </cell>
          <cell r="Q91" t="str">
            <v>-</v>
          </cell>
          <cell r="R91" t="str">
            <v>-</v>
          </cell>
          <cell r="S91" t="str">
            <v>-</v>
          </cell>
          <cell r="T91" t="str">
            <v>√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S1</v>
          </cell>
          <cell r="AA91" t="str">
            <v>Mahasiswa</v>
          </cell>
          <cell r="AB91" t="str">
            <v>Belum Kawin</v>
          </cell>
          <cell r="AC91" t="str">
            <v>Adik</v>
          </cell>
          <cell r="AD91" t="str">
            <v xml:space="preserve"> </v>
          </cell>
          <cell r="AF91" t="str">
            <v>"---"</v>
          </cell>
        </row>
        <row r="92">
          <cell r="B92">
            <v>85</v>
          </cell>
          <cell r="C92" t="str">
            <v>: WIL.3.9 / II / 1</v>
          </cell>
          <cell r="D92" t="str">
            <v>Charles Mamahe</v>
          </cell>
          <cell r="E92" t="str">
            <v>WKO</v>
          </cell>
          <cell r="F92" t="str">
            <v>L</v>
          </cell>
          <cell r="G92" t="str">
            <v>-</v>
          </cell>
          <cell r="H92" t="str">
            <v>WKO</v>
          </cell>
          <cell r="I92" t="str">
            <v>25.08.1976</v>
          </cell>
          <cell r="J92">
            <v>46</v>
          </cell>
          <cell r="K92" t="str">
            <v>10.10.2001</v>
          </cell>
          <cell r="L92" t="str">
            <v>√</v>
          </cell>
          <cell r="M92" t="str">
            <v>-</v>
          </cell>
          <cell r="N92" t="str">
            <v>√</v>
          </cell>
          <cell r="O92" t="str">
            <v>-</v>
          </cell>
          <cell r="P92" t="str">
            <v>√</v>
          </cell>
          <cell r="Q92" t="str">
            <v>-</v>
          </cell>
          <cell r="R92" t="str">
            <v>√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SD</v>
          </cell>
          <cell r="AA92" t="str">
            <v>Tani</v>
          </cell>
          <cell r="AB92" t="str">
            <v>Kawin</v>
          </cell>
          <cell r="AC92" t="str">
            <v>Suami</v>
          </cell>
          <cell r="AD92" t="str">
            <v xml:space="preserve"> </v>
          </cell>
          <cell r="AF92" t="str">
            <v>"---"</v>
          </cell>
        </row>
        <row r="93">
          <cell r="B93">
            <v>86</v>
          </cell>
          <cell r="D93" t="str">
            <v>Selfian Risit</v>
          </cell>
          <cell r="F93" t="str">
            <v>-</v>
          </cell>
          <cell r="G93" t="str">
            <v>P</v>
          </cell>
          <cell r="H93" t="str">
            <v>Gorua</v>
          </cell>
          <cell r="I93" t="str">
            <v>09.09.1977</v>
          </cell>
          <cell r="J93">
            <v>45</v>
          </cell>
          <cell r="K93" t="str">
            <v>-</v>
          </cell>
          <cell r="L93" t="str">
            <v>-</v>
          </cell>
          <cell r="M93" t="str">
            <v>√</v>
          </cell>
          <cell r="N93" t="str">
            <v>-</v>
          </cell>
          <cell r="O93" t="str">
            <v>√</v>
          </cell>
          <cell r="P93" t="str">
            <v>-</v>
          </cell>
          <cell r="Q93" t="str">
            <v>√</v>
          </cell>
          <cell r="R93" t="str">
            <v>-</v>
          </cell>
          <cell r="S93" t="str">
            <v>√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SD</v>
          </cell>
          <cell r="AA93" t="str">
            <v>IRT</v>
          </cell>
          <cell r="AB93" t="str">
            <v>Kawin</v>
          </cell>
          <cell r="AC93" t="str">
            <v>Istri</v>
          </cell>
          <cell r="AD93" t="str">
            <v xml:space="preserve"> </v>
          </cell>
          <cell r="AF93" t="str">
            <v>"---"</v>
          </cell>
        </row>
        <row r="94">
          <cell r="B94">
            <v>87</v>
          </cell>
          <cell r="D94" t="str">
            <v>Susela Prisilia Mamahe, S.Ak</v>
          </cell>
          <cell r="F94" t="str">
            <v>-</v>
          </cell>
          <cell r="G94" t="str">
            <v>P</v>
          </cell>
          <cell r="H94" t="str">
            <v>WKO</v>
          </cell>
          <cell r="I94" t="str">
            <v>12.02.2000</v>
          </cell>
          <cell r="J94">
            <v>22</v>
          </cell>
          <cell r="K94" t="str">
            <v>-</v>
          </cell>
          <cell r="L94" t="str">
            <v>-</v>
          </cell>
          <cell r="M94" t="str">
            <v>√</v>
          </cell>
          <cell r="N94" t="str">
            <v>-</v>
          </cell>
          <cell r="O94" t="str">
            <v>√</v>
          </cell>
          <cell r="P94" t="str">
            <v>-</v>
          </cell>
          <cell r="Q94" t="str">
            <v>-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√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S1</v>
          </cell>
          <cell r="AA94" t="str">
            <v>-</v>
          </cell>
          <cell r="AB94" t="str">
            <v>Belum Kawin</v>
          </cell>
          <cell r="AC94" t="str">
            <v>Anak</v>
          </cell>
          <cell r="AD94" t="str">
            <v xml:space="preserve"> </v>
          </cell>
          <cell r="AF94" t="str">
            <v>"---"</v>
          </cell>
        </row>
        <row r="95">
          <cell r="B95">
            <v>88</v>
          </cell>
          <cell r="D95" t="str">
            <v>Yohanes Maldini Mamahe</v>
          </cell>
          <cell r="F95" t="str">
            <v>L</v>
          </cell>
          <cell r="G95" t="str">
            <v>-</v>
          </cell>
          <cell r="H95" t="str">
            <v>Tobelo</v>
          </cell>
          <cell r="I95" t="str">
            <v>05.01.2005</v>
          </cell>
          <cell r="J95">
            <v>17</v>
          </cell>
          <cell r="K95" t="str">
            <v>-</v>
          </cell>
          <cell r="L95" t="str">
            <v>√</v>
          </cell>
          <cell r="M95" t="str">
            <v>-</v>
          </cell>
          <cell r="N95" t="str">
            <v>√</v>
          </cell>
          <cell r="O95" t="str">
            <v>-</v>
          </cell>
          <cell r="P95" t="str">
            <v>-</v>
          </cell>
          <cell r="Q95" t="str">
            <v>-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√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SMA</v>
          </cell>
          <cell r="AA95" t="str">
            <v>Siswa</v>
          </cell>
          <cell r="AB95" t="str">
            <v>Belum Kawin</v>
          </cell>
          <cell r="AC95" t="str">
            <v>Anak</v>
          </cell>
          <cell r="AD95" t="str">
            <v xml:space="preserve"> </v>
          </cell>
          <cell r="AF95" t="str">
            <v>"---"</v>
          </cell>
        </row>
        <row r="96">
          <cell r="B96">
            <v>89</v>
          </cell>
          <cell r="C96" t="str">
            <v>: WIL.3.9 / V / 19</v>
          </cell>
          <cell r="D96" t="str">
            <v>Michael A. Mandagi</v>
          </cell>
          <cell r="E96" t="str">
            <v>WKO</v>
          </cell>
          <cell r="F96" t="str">
            <v>L</v>
          </cell>
          <cell r="G96" t="str">
            <v>-</v>
          </cell>
          <cell r="H96" t="str">
            <v>Tobelo</v>
          </cell>
          <cell r="I96" t="str">
            <v>16.02.1991</v>
          </cell>
          <cell r="J96">
            <v>31</v>
          </cell>
          <cell r="K96" t="str">
            <v>18.08.2017</v>
          </cell>
          <cell r="L96" t="str">
            <v>√</v>
          </cell>
          <cell r="M96" t="str">
            <v>-</v>
          </cell>
          <cell r="N96" t="str">
            <v>√</v>
          </cell>
          <cell r="O96" t="str">
            <v>-</v>
          </cell>
          <cell r="P96" t="str">
            <v>-</v>
          </cell>
          <cell r="Q96" t="str">
            <v>-</v>
          </cell>
          <cell r="R96" t="str">
            <v>√</v>
          </cell>
          <cell r="S96" t="str">
            <v>-</v>
          </cell>
          <cell r="T96" t="str">
            <v>,-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SMA</v>
          </cell>
          <cell r="AA96" t="str">
            <v>Swasta</v>
          </cell>
          <cell r="AB96" t="str">
            <v>Kawin</v>
          </cell>
          <cell r="AC96" t="str">
            <v>Suami</v>
          </cell>
          <cell r="AD96" t="str">
            <v xml:space="preserve"> </v>
          </cell>
          <cell r="AF96" t="str">
            <v>"---"</v>
          </cell>
        </row>
        <row r="97">
          <cell r="B97">
            <v>90</v>
          </cell>
          <cell r="D97" t="str">
            <v>Fivi Kustiani Leaua</v>
          </cell>
          <cell r="F97" t="str">
            <v>-</v>
          </cell>
          <cell r="G97" t="str">
            <v>P</v>
          </cell>
          <cell r="H97" t="str">
            <v>Gamsungi</v>
          </cell>
          <cell r="I97" t="str">
            <v>12.08.1994</v>
          </cell>
          <cell r="J97">
            <v>28</v>
          </cell>
          <cell r="K97" t="str">
            <v>-</v>
          </cell>
          <cell r="L97" t="str">
            <v>-</v>
          </cell>
          <cell r="M97" t="str">
            <v>√</v>
          </cell>
          <cell r="N97" t="str">
            <v>-</v>
          </cell>
          <cell r="O97" t="str">
            <v>√</v>
          </cell>
          <cell r="P97" t="str">
            <v>-</v>
          </cell>
          <cell r="Q97" t="str">
            <v>√</v>
          </cell>
          <cell r="R97" t="str">
            <v>-</v>
          </cell>
          <cell r="S97" t="str">
            <v>√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SMA</v>
          </cell>
          <cell r="AA97" t="str">
            <v>Swasta</v>
          </cell>
          <cell r="AB97" t="str">
            <v>Kawin</v>
          </cell>
          <cell r="AC97" t="str">
            <v>Istri</v>
          </cell>
          <cell r="AD97" t="str">
            <v xml:space="preserve"> </v>
          </cell>
          <cell r="AF97" t="str">
            <v>"---"</v>
          </cell>
        </row>
        <row r="98">
          <cell r="B98">
            <v>91</v>
          </cell>
          <cell r="D98" t="str">
            <v>Margaretha M. Safarudin</v>
          </cell>
          <cell r="E98" t="str">
            <v>WKO</v>
          </cell>
          <cell r="F98" t="str">
            <v>-</v>
          </cell>
          <cell r="G98" t="str">
            <v>P</v>
          </cell>
          <cell r="H98" t="str">
            <v>Tobelo</v>
          </cell>
          <cell r="I98" t="str">
            <v>11.07.1962</v>
          </cell>
          <cell r="J98">
            <v>60</v>
          </cell>
          <cell r="K98" t="str">
            <v>Janda</v>
          </cell>
          <cell r="L98" t="str">
            <v>-</v>
          </cell>
          <cell r="M98" t="str">
            <v>√</v>
          </cell>
          <cell r="N98" t="str">
            <v>-</v>
          </cell>
          <cell r="O98" t="str">
            <v>√</v>
          </cell>
          <cell r="P98" t="str">
            <v>-</v>
          </cell>
          <cell r="Q98" t="str">
            <v>√</v>
          </cell>
          <cell r="R98" t="str">
            <v>-</v>
          </cell>
          <cell r="S98" t="str">
            <v>√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SMP</v>
          </cell>
          <cell r="AA98" t="str">
            <v>IRT</v>
          </cell>
          <cell r="AB98" t="str">
            <v>Kawin</v>
          </cell>
          <cell r="AC98" t="str">
            <v>Orang Tua</v>
          </cell>
          <cell r="AD98" t="str">
            <v xml:space="preserve"> </v>
          </cell>
          <cell r="AF98" t="str">
            <v>"---"</v>
          </cell>
        </row>
        <row r="99">
          <cell r="B99">
            <v>92</v>
          </cell>
          <cell r="C99" t="str">
            <v>: WIL.3.9 / II / 1</v>
          </cell>
          <cell r="D99" t="str">
            <v>Herto Sasingan</v>
          </cell>
          <cell r="E99" t="str">
            <v>WKO</v>
          </cell>
          <cell r="F99" t="str">
            <v>L</v>
          </cell>
          <cell r="G99" t="str">
            <v>-</v>
          </cell>
          <cell r="H99" t="str">
            <v>WKO</v>
          </cell>
          <cell r="I99" t="str">
            <v>28.06.1981</v>
          </cell>
          <cell r="J99">
            <v>41</v>
          </cell>
          <cell r="K99" t="str">
            <v>21.10.2001</v>
          </cell>
          <cell r="L99" t="str">
            <v>√</v>
          </cell>
          <cell r="M99" t="str">
            <v>-</v>
          </cell>
          <cell r="N99" t="str">
            <v>√</v>
          </cell>
          <cell r="O99" t="str">
            <v>-</v>
          </cell>
          <cell r="P99" t="str">
            <v>√</v>
          </cell>
          <cell r="Q99" t="str">
            <v>-</v>
          </cell>
          <cell r="R99" t="str">
            <v>√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SMP</v>
          </cell>
          <cell r="AA99" t="str">
            <v>Tani</v>
          </cell>
          <cell r="AB99" t="str">
            <v>Kawin</v>
          </cell>
          <cell r="AC99" t="str">
            <v>Suami</v>
          </cell>
          <cell r="AD99" t="str">
            <v xml:space="preserve"> </v>
          </cell>
          <cell r="AF99" t="str">
            <v>"---"</v>
          </cell>
        </row>
        <row r="100">
          <cell r="B100">
            <v>93</v>
          </cell>
          <cell r="D100" t="str">
            <v>Anace Kaburuang</v>
          </cell>
          <cell r="F100" t="str">
            <v>-</v>
          </cell>
          <cell r="G100" t="str">
            <v>P</v>
          </cell>
          <cell r="H100" t="str">
            <v>Jara-Jara</v>
          </cell>
          <cell r="I100" t="str">
            <v>12.04.1981</v>
          </cell>
          <cell r="J100">
            <v>41</v>
          </cell>
          <cell r="K100" t="str">
            <v>-</v>
          </cell>
          <cell r="L100" t="str">
            <v>-</v>
          </cell>
          <cell r="M100" t="str">
            <v>√</v>
          </cell>
          <cell r="N100" t="str">
            <v>-</v>
          </cell>
          <cell r="O100" t="str">
            <v>√</v>
          </cell>
          <cell r="P100" t="str">
            <v>-</v>
          </cell>
          <cell r="Q100" t="str">
            <v>√</v>
          </cell>
          <cell r="R100" t="str">
            <v>-</v>
          </cell>
          <cell r="S100" t="str">
            <v>√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SMA</v>
          </cell>
          <cell r="AA100" t="str">
            <v>IRT</v>
          </cell>
          <cell r="AB100" t="str">
            <v>Kawin</v>
          </cell>
          <cell r="AC100" t="str">
            <v>Istri</v>
          </cell>
          <cell r="AD100" t="str">
            <v xml:space="preserve"> </v>
          </cell>
          <cell r="AF100" t="str">
            <v>"---"</v>
          </cell>
        </row>
        <row r="101">
          <cell r="B101">
            <v>94</v>
          </cell>
          <cell r="D101" t="str">
            <v>Elisabet Rut Sasingan</v>
          </cell>
          <cell r="F101" t="str">
            <v>-</v>
          </cell>
          <cell r="G101" t="str">
            <v>P</v>
          </cell>
          <cell r="H101" t="str">
            <v>Tobelo</v>
          </cell>
          <cell r="I101" t="str">
            <v>14.07.2004</v>
          </cell>
          <cell r="J101">
            <v>18</v>
          </cell>
          <cell r="K101" t="str">
            <v>-</v>
          </cell>
          <cell r="L101" t="str">
            <v>-</v>
          </cell>
          <cell r="M101" t="str">
            <v>√</v>
          </cell>
          <cell r="N101" t="str">
            <v>-</v>
          </cell>
          <cell r="O101" t="str">
            <v>-</v>
          </cell>
          <cell r="P101" t="str">
            <v>-</v>
          </cell>
          <cell r="Q101" t="str">
            <v>-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√</v>
          </cell>
          <cell r="X101" t="str">
            <v>-</v>
          </cell>
          <cell r="Y101" t="str">
            <v>-</v>
          </cell>
          <cell r="Z101" t="str">
            <v>SMA</v>
          </cell>
          <cell r="AA101" t="str">
            <v>Siswa</v>
          </cell>
          <cell r="AB101" t="str">
            <v>Belum Kawin</v>
          </cell>
          <cell r="AC101" t="str">
            <v>Anak</v>
          </cell>
          <cell r="AD101" t="str">
            <v xml:space="preserve"> </v>
          </cell>
          <cell r="AF101" t="str">
            <v>"---"</v>
          </cell>
        </row>
        <row r="102">
          <cell r="B102">
            <v>95</v>
          </cell>
          <cell r="D102" t="str">
            <v>Power Full Sasingan</v>
          </cell>
          <cell r="F102" t="str">
            <v>L</v>
          </cell>
          <cell r="G102" t="str">
            <v>-</v>
          </cell>
          <cell r="H102" t="str">
            <v>Jara-Jara</v>
          </cell>
          <cell r="I102" t="str">
            <v>28.02.2009</v>
          </cell>
          <cell r="J102">
            <v>13</v>
          </cell>
          <cell r="K102" t="str">
            <v>-</v>
          </cell>
          <cell r="L102" t="str">
            <v>√</v>
          </cell>
          <cell r="M102" t="str">
            <v>-</v>
          </cell>
          <cell r="N102" t="str">
            <v>-</v>
          </cell>
          <cell r="O102" t="str">
            <v>-</v>
          </cell>
          <cell r="P102" t="str">
            <v>-</v>
          </cell>
          <cell r="Q102" t="str">
            <v>-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√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SMP</v>
          </cell>
          <cell r="AA102" t="str">
            <v>Siswa</v>
          </cell>
          <cell r="AB102" t="str">
            <v>Belum Kawin</v>
          </cell>
          <cell r="AC102" t="str">
            <v>Anak</v>
          </cell>
          <cell r="AD102" t="str">
            <v xml:space="preserve"> </v>
          </cell>
          <cell r="AF102" t="str">
            <v>"---"</v>
          </cell>
        </row>
        <row r="103">
          <cell r="B103">
            <v>96</v>
          </cell>
          <cell r="D103" t="str">
            <v>William Arjuna Sasingan</v>
          </cell>
          <cell r="F103" t="str">
            <v>L</v>
          </cell>
          <cell r="G103" t="str">
            <v>-</v>
          </cell>
          <cell r="H103" t="str">
            <v>Tobelo</v>
          </cell>
          <cell r="I103" t="str">
            <v>11.10.2016</v>
          </cell>
          <cell r="J103">
            <v>6</v>
          </cell>
          <cell r="K103" t="str">
            <v>-</v>
          </cell>
          <cell r="L103" t="str">
            <v>√</v>
          </cell>
          <cell r="M103" t="str">
            <v>-</v>
          </cell>
          <cell r="N103" t="str">
            <v>-</v>
          </cell>
          <cell r="O103" t="str">
            <v>-</v>
          </cell>
          <cell r="P103" t="str">
            <v>-</v>
          </cell>
          <cell r="Q103" t="str">
            <v>-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√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Belum Kawin</v>
          </cell>
          <cell r="AC103" t="str">
            <v>Anak</v>
          </cell>
          <cell r="AD103" t="str">
            <v xml:space="preserve"> </v>
          </cell>
          <cell r="AF103" t="str">
            <v>"---"</v>
          </cell>
        </row>
        <row r="104">
          <cell r="B104">
            <v>97</v>
          </cell>
          <cell r="C104" t="str">
            <v>: WIL.3.9 / II / 1</v>
          </cell>
          <cell r="D104" t="str">
            <v>Risto Puni</v>
          </cell>
          <cell r="E104" t="str">
            <v>WKO</v>
          </cell>
          <cell r="F104" t="str">
            <v>L</v>
          </cell>
          <cell r="G104" t="str">
            <v>-</v>
          </cell>
          <cell r="H104" t="str">
            <v>Duma</v>
          </cell>
          <cell r="I104" t="str">
            <v>13.03.2000</v>
          </cell>
          <cell r="J104">
            <v>22</v>
          </cell>
          <cell r="L104" t="str">
            <v>√</v>
          </cell>
          <cell r="M104" t="str">
            <v>-</v>
          </cell>
          <cell r="N104" t="str">
            <v>-</v>
          </cell>
          <cell r="O104" t="str">
            <v>-</v>
          </cell>
          <cell r="P104" t="str">
            <v>√</v>
          </cell>
          <cell r="Q104" t="str">
            <v>-</v>
          </cell>
          <cell r="R104" t="str">
            <v>√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SMP</v>
          </cell>
          <cell r="AA104" t="str">
            <v>Swasta</v>
          </cell>
          <cell r="AB104" t="str">
            <v>Kawin</v>
          </cell>
          <cell r="AC104" t="str">
            <v>Suami</v>
          </cell>
          <cell r="AD104" t="str">
            <v xml:space="preserve"> </v>
          </cell>
          <cell r="AF104" t="str">
            <v>"---"</v>
          </cell>
        </row>
        <row r="105">
          <cell r="B105">
            <v>98</v>
          </cell>
          <cell r="D105" t="str">
            <v>Makdalena Sasingan</v>
          </cell>
          <cell r="F105" t="str">
            <v>-</v>
          </cell>
          <cell r="G105" t="str">
            <v>P</v>
          </cell>
          <cell r="H105" t="str">
            <v>Tobelo</v>
          </cell>
          <cell r="I105" t="str">
            <v>14.08.2001</v>
          </cell>
          <cell r="J105">
            <v>21</v>
          </cell>
          <cell r="K105" t="str">
            <v>-</v>
          </cell>
          <cell r="L105" t="str">
            <v>-</v>
          </cell>
          <cell r="M105" t="str">
            <v>√</v>
          </cell>
          <cell r="N105" t="str">
            <v>-</v>
          </cell>
          <cell r="O105" t="str">
            <v>-</v>
          </cell>
          <cell r="P105" t="str">
            <v>-</v>
          </cell>
          <cell r="Q105" t="str">
            <v>√</v>
          </cell>
          <cell r="R105" t="str">
            <v>-</v>
          </cell>
          <cell r="S105" t="str">
            <v>√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SMP</v>
          </cell>
          <cell r="AA105" t="str">
            <v>IRT</v>
          </cell>
          <cell r="AB105" t="str">
            <v>Kawin</v>
          </cell>
          <cell r="AC105" t="str">
            <v>Istri</v>
          </cell>
          <cell r="AD105" t="str">
            <v xml:space="preserve"> </v>
          </cell>
          <cell r="AF105" t="str">
            <v>"---"</v>
          </cell>
        </row>
        <row r="106">
          <cell r="B106">
            <v>99</v>
          </cell>
          <cell r="D106" t="str">
            <v>Michael Josua Puni</v>
          </cell>
          <cell r="F106" t="str">
            <v>L</v>
          </cell>
          <cell r="G106" t="str">
            <v>-</v>
          </cell>
          <cell r="H106" t="str">
            <v>Tobelo</v>
          </cell>
          <cell r="I106" t="str">
            <v>12.09.2021</v>
          </cell>
          <cell r="J106">
            <v>1</v>
          </cell>
          <cell r="K106" t="str">
            <v>-</v>
          </cell>
          <cell r="L106" t="str">
            <v>-</v>
          </cell>
          <cell r="M106" t="str">
            <v>-</v>
          </cell>
          <cell r="N106" t="str">
            <v>-</v>
          </cell>
          <cell r="O106" t="str">
            <v>-</v>
          </cell>
          <cell r="P106" t="str">
            <v>-</v>
          </cell>
          <cell r="Q106" t="str">
            <v>-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√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Belum Kawin</v>
          </cell>
          <cell r="AC106" t="str">
            <v>Anak</v>
          </cell>
          <cell r="AD106" t="str">
            <v xml:space="preserve"> </v>
          </cell>
          <cell r="AF106" t="str">
            <v>"---"</v>
          </cell>
        </row>
        <row r="107">
          <cell r="B107">
            <v>100</v>
          </cell>
          <cell r="C107" t="str">
            <v>: WIL.3.9 / II / 1</v>
          </cell>
          <cell r="D107" t="str">
            <v>Donal Bawues</v>
          </cell>
          <cell r="E107" t="str">
            <v>WKO</v>
          </cell>
          <cell r="F107" t="str">
            <v>L</v>
          </cell>
          <cell r="G107" t="str">
            <v>-</v>
          </cell>
          <cell r="H107" t="str">
            <v>WKO</v>
          </cell>
          <cell r="I107" t="str">
            <v>17.03.1981</v>
          </cell>
          <cell r="J107">
            <v>41</v>
          </cell>
          <cell r="K107" t="str">
            <v>28.12.2010</v>
          </cell>
          <cell r="L107" t="str">
            <v>√</v>
          </cell>
          <cell r="M107" t="str">
            <v>-</v>
          </cell>
          <cell r="N107" t="str">
            <v>√</v>
          </cell>
          <cell r="O107" t="str">
            <v>-</v>
          </cell>
          <cell r="P107" t="str">
            <v>√</v>
          </cell>
          <cell r="Q107" t="str">
            <v>-</v>
          </cell>
          <cell r="R107" t="str">
            <v>√</v>
          </cell>
          <cell r="S107" t="str">
            <v>-</v>
          </cell>
          <cell r="T107" t="str">
            <v>-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SD</v>
          </cell>
          <cell r="AA107" t="str">
            <v>Tani</v>
          </cell>
          <cell r="AB107" t="str">
            <v>Kawin</v>
          </cell>
          <cell r="AC107" t="str">
            <v>Suami</v>
          </cell>
          <cell r="AD107" t="str">
            <v xml:space="preserve"> </v>
          </cell>
          <cell r="AF107" t="str">
            <v>"---"</v>
          </cell>
        </row>
        <row r="108">
          <cell r="B108">
            <v>101</v>
          </cell>
          <cell r="D108" t="str">
            <v>Yospina Sasingan</v>
          </cell>
          <cell r="F108" t="str">
            <v>-</v>
          </cell>
          <cell r="G108" t="str">
            <v>P</v>
          </cell>
          <cell r="H108" t="str">
            <v>Kalipitu</v>
          </cell>
          <cell r="I108" t="str">
            <v>01.06.1968</v>
          </cell>
          <cell r="J108">
            <v>54</v>
          </cell>
          <cell r="K108" t="str">
            <v>-</v>
          </cell>
          <cell r="L108" t="str">
            <v>-</v>
          </cell>
          <cell r="M108" t="str">
            <v>√</v>
          </cell>
          <cell r="N108" t="str">
            <v>-</v>
          </cell>
          <cell r="O108" t="str">
            <v>√</v>
          </cell>
          <cell r="P108" t="str">
            <v>-</v>
          </cell>
          <cell r="Q108" t="str">
            <v>√</v>
          </cell>
          <cell r="R108" t="str">
            <v>-</v>
          </cell>
          <cell r="S108" t="str">
            <v>√</v>
          </cell>
          <cell r="T108" t="str">
            <v>-</v>
          </cell>
          <cell r="U108" t="str">
            <v>-</v>
          </cell>
          <cell r="V108" t="str">
            <v>-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SD</v>
          </cell>
          <cell r="AA108" t="str">
            <v>IRT</v>
          </cell>
          <cell r="AB108" t="str">
            <v>Kawin</v>
          </cell>
          <cell r="AC108" t="str">
            <v>Istri</v>
          </cell>
          <cell r="AD108" t="str">
            <v xml:space="preserve"> </v>
          </cell>
          <cell r="AF108" t="str">
            <v>"---"</v>
          </cell>
        </row>
        <row r="109">
          <cell r="B109">
            <v>102</v>
          </cell>
          <cell r="D109" t="str">
            <v>Kayla Aurelia Bawues</v>
          </cell>
          <cell r="F109" t="str">
            <v>-</v>
          </cell>
          <cell r="G109" t="str">
            <v>P</v>
          </cell>
          <cell r="H109" t="str">
            <v>Gamsungi</v>
          </cell>
          <cell r="I109" t="str">
            <v>16.10.2012</v>
          </cell>
          <cell r="J109">
            <v>10</v>
          </cell>
          <cell r="K109" t="str">
            <v>-</v>
          </cell>
          <cell r="L109" t="str">
            <v>-</v>
          </cell>
          <cell r="M109" t="str">
            <v>√</v>
          </cell>
          <cell r="N109" t="str">
            <v>-</v>
          </cell>
          <cell r="O109" t="str">
            <v>-</v>
          </cell>
          <cell r="P109" t="str">
            <v>-</v>
          </cell>
          <cell r="Q109" t="str">
            <v>-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√</v>
          </cell>
          <cell r="Z109" t="str">
            <v>SD</v>
          </cell>
          <cell r="AA109" t="str">
            <v>-</v>
          </cell>
          <cell r="AB109" t="str">
            <v>Belum Kawin</v>
          </cell>
          <cell r="AC109" t="str">
            <v>Anak</v>
          </cell>
          <cell r="AD109" t="str">
            <v xml:space="preserve"> </v>
          </cell>
          <cell r="AF109" t="str">
            <v>"---"</v>
          </cell>
        </row>
        <row r="110">
          <cell r="B110">
            <v>103</v>
          </cell>
          <cell r="C110" t="str">
            <v>: WIL.3.9 / II / 1</v>
          </cell>
          <cell r="D110" t="str">
            <v>Tony Patty</v>
          </cell>
          <cell r="E110" t="str">
            <v>WKO</v>
          </cell>
          <cell r="F110" t="str">
            <v>L</v>
          </cell>
          <cell r="G110" t="str">
            <v>-</v>
          </cell>
          <cell r="H110" t="str">
            <v>Ambon</v>
          </cell>
          <cell r="I110" t="str">
            <v>21.04.1966</v>
          </cell>
          <cell r="J110">
            <v>56</v>
          </cell>
          <cell r="K110" t="str">
            <v>-</v>
          </cell>
          <cell r="L110" t="str">
            <v>√</v>
          </cell>
          <cell r="M110" t="str">
            <v>-</v>
          </cell>
          <cell r="N110" t="str">
            <v>√</v>
          </cell>
          <cell r="O110" t="str">
            <v>-</v>
          </cell>
          <cell r="P110" t="str">
            <v>√</v>
          </cell>
          <cell r="Q110" t="str">
            <v>-</v>
          </cell>
          <cell r="R110" t="str">
            <v>√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STM</v>
          </cell>
          <cell r="AA110" t="str">
            <v>Tukang Kayu</v>
          </cell>
          <cell r="AB110" t="str">
            <v>Kawin</v>
          </cell>
          <cell r="AC110" t="str">
            <v>Kepala Keluarga</v>
          </cell>
          <cell r="AD110" t="str">
            <v xml:space="preserve"> </v>
          </cell>
          <cell r="AF110" t="str">
            <v>"---"</v>
          </cell>
        </row>
        <row r="111">
          <cell r="B111">
            <v>104</v>
          </cell>
          <cell r="D111" t="str">
            <v>Christian G. M. Patty</v>
          </cell>
          <cell r="F111" t="str">
            <v>L</v>
          </cell>
          <cell r="G111" t="str">
            <v>-</v>
          </cell>
          <cell r="H111" t="str">
            <v>Buli</v>
          </cell>
          <cell r="I111" t="str">
            <v>19.09.2004</v>
          </cell>
          <cell r="J111">
            <v>18</v>
          </cell>
          <cell r="K111" t="str">
            <v>-</v>
          </cell>
          <cell r="L111" t="str">
            <v>√</v>
          </cell>
          <cell r="M111" t="str">
            <v>-</v>
          </cell>
          <cell r="N111" t="str">
            <v>√</v>
          </cell>
          <cell r="O111" t="str">
            <v>-</v>
          </cell>
          <cell r="P111" t="str">
            <v>-</v>
          </cell>
          <cell r="Q111" t="str">
            <v>-</v>
          </cell>
          <cell r="R111" t="str">
            <v>-</v>
          </cell>
          <cell r="S111" t="str">
            <v>-</v>
          </cell>
          <cell r="T111" t="str">
            <v>√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SMA</v>
          </cell>
          <cell r="AA111" t="str">
            <v>Siswa</v>
          </cell>
          <cell r="AB111" t="str">
            <v>Belum Kawin</v>
          </cell>
          <cell r="AC111" t="str">
            <v>Anak</v>
          </cell>
          <cell r="AD111" t="str">
            <v xml:space="preserve"> </v>
          </cell>
          <cell r="AF111" t="str">
            <v>"---"</v>
          </cell>
        </row>
        <row r="112">
          <cell r="B112">
            <v>105</v>
          </cell>
          <cell r="D112" t="str">
            <v>Juan Anthonio Patty</v>
          </cell>
          <cell r="E112" t="str">
            <v>LD</v>
          </cell>
          <cell r="F112" t="str">
            <v>L</v>
          </cell>
          <cell r="G112" t="str">
            <v>-</v>
          </cell>
          <cell r="H112" t="str">
            <v>Buli</v>
          </cell>
          <cell r="I112" t="str">
            <v>07.01.2007</v>
          </cell>
          <cell r="J112">
            <v>15</v>
          </cell>
          <cell r="K112" t="str">
            <v>-</v>
          </cell>
          <cell r="L112" t="str">
            <v>√</v>
          </cell>
          <cell r="M112" t="str">
            <v>-</v>
          </cell>
          <cell r="N112" t="str">
            <v>-</v>
          </cell>
          <cell r="O112" t="str">
            <v>-</v>
          </cell>
          <cell r="P112" t="str">
            <v>-</v>
          </cell>
          <cell r="Q112" t="str">
            <v>-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√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SMP</v>
          </cell>
          <cell r="AA112" t="str">
            <v>Siswa</v>
          </cell>
          <cell r="AB112" t="str">
            <v>Belum Kawin</v>
          </cell>
          <cell r="AC112" t="str">
            <v>Anak</v>
          </cell>
          <cell r="AD112" t="str">
            <v xml:space="preserve"> </v>
          </cell>
          <cell r="AF112" t="str">
            <v>"---"</v>
          </cell>
        </row>
        <row r="113">
          <cell r="B113">
            <v>106</v>
          </cell>
          <cell r="C113" t="str">
            <v>: WIL.3.9 / V / 02</v>
          </cell>
          <cell r="D113" t="str">
            <v>Agustinus Aneke</v>
          </cell>
          <cell r="E113" t="str">
            <v>WKO</v>
          </cell>
          <cell r="F113" t="str">
            <v>L</v>
          </cell>
          <cell r="G113" t="str">
            <v>-</v>
          </cell>
          <cell r="H113" t="str">
            <v>Tauro-Jailolo</v>
          </cell>
          <cell r="I113" t="str">
            <v>04.08.1974</v>
          </cell>
          <cell r="J113">
            <v>48</v>
          </cell>
          <cell r="K113" t="str">
            <v>03.06.2000</v>
          </cell>
          <cell r="L113" t="str">
            <v>√</v>
          </cell>
          <cell r="M113" t="str">
            <v>-</v>
          </cell>
          <cell r="N113" t="str">
            <v>√</v>
          </cell>
          <cell r="O113" t="str">
            <v>-</v>
          </cell>
          <cell r="P113" t="str">
            <v>√</v>
          </cell>
          <cell r="Q113" t="str">
            <v>-</v>
          </cell>
          <cell r="R113" t="str">
            <v>√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SMEA</v>
          </cell>
          <cell r="AA113" t="str">
            <v>Swasta</v>
          </cell>
          <cell r="AB113" t="str">
            <v>Kawin</v>
          </cell>
          <cell r="AC113" t="str">
            <v>Suami</v>
          </cell>
          <cell r="AD113" t="str">
            <v xml:space="preserve"> </v>
          </cell>
          <cell r="AF113" t="str">
            <v>"---"</v>
          </cell>
        </row>
        <row r="114">
          <cell r="B114">
            <v>107</v>
          </cell>
          <cell r="D114" t="str">
            <v>Yulista Moot</v>
          </cell>
          <cell r="F114" t="str">
            <v>-</v>
          </cell>
          <cell r="G114" t="str">
            <v>P</v>
          </cell>
          <cell r="H114" t="str">
            <v>WKO</v>
          </cell>
          <cell r="I114" t="str">
            <v>14.06.1979</v>
          </cell>
          <cell r="J114">
            <v>43</v>
          </cell>
          <cell r="K114" t="str">
            <v>-</v>
          </cell>
          <cell r="L114" t="str">
            <v>-</v>
          </cell>
          <cell r="M114" t="str">
            <v>√</v>
          </cell>
          <cell r="N114" t="str">
            <v>-</v>
          </cell>
          <cell r="O114" t="str">
            <v>√</v>
          </cell>
          <cell r="P114" t="str">
            <v>-</v>
          </cell>
          <cell r="Q114" t="str">
            <v>√</v>
          </cell>
          <cell r="R114" t="str">
            <v>-</v>
          </cell>
          <cell r="S114" t="str">
            <v>√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SMK</v>
          </cell>
          <cell r="AA114" t="str">
            <v>Swasta</v>
          </cell>
          <cell r="AB114" t="str">
            <v>Kawin</v>
          </cell>
          <cell r="AC114" t="str">
            <v>Istri</v>
          </cell>
          <cell r="AD114" t="str">
            <v xml:space="preserve"> </v>
          </cell>
          <cell r="AF114" t="str">
            <v>"---"</v>
          </cell>
        </row>
        <row r="115">
          <cell r="B115">
            <v>108</v>
          </cell>
          <cell r="D115" t="str">
            <v>Anthonia Netty I. Aneke</v>
          </cell>
          <cell r="F115" t="str">
            <v>-</v>
          </cell>
          <cell r="G115" t="str">
            <v>P</v>
          </cell>
          <cell r="H115" t="str">
            <v>Demta</v>
          </cell>
          <cell r="I115" t="str">
            <v>20.04.2001</v>
          </cell>
          <cell r="J115">
            <v>21</v>
          </cell>
          <cell r="K115" t="str">
            <v>-</v>
          </cell>
          <cell r="L115" t="str">
            <v>-</v>
          </cell>
          <cell r="M115" t="str">
            <v>√</v>
          </cell>
          <cell r="N115" t="str">
            <v>-</v>
          </cell>
          <cell r="O115" t="str">
            <v>√</v>
          </cell>
          <cell r="P115" t="str">
            <v>-</v>
          </cell>
          <cell r="Q115" t="str">
            <v>-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√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S1</v>
          </cell>
          <cell r="AA115" t="str">
            <v>Mahasiswa</v>
          </cell>
          <cell r="AB115" t="str">
            <v>Belum Kawin</v>
          </cell>
          <cell r="AC115" t="str">
            <v>Anak</v>
          </cell>
          <cell r="AD115" t="str">
            <v xml:space="preserve"> </v>
          </cell>
          <cell r="AF115" t="str">
            <v>"---"</v>
          </cell>
        </row>
        <row r="116">
          <cell r="B116">
            <v>109</v>
          </cell>
          <cell r="D116" t="str">
            <v>Arititansion Aneke</v>
          </cell>
          <cell r="F116" t="str">
            <v>-</v>
          </cell>
          <cell r="G116" t="str">
            <v>P</v>
          </cell>
          <cell r="H116" t="str">
            <v>WKO</v>
          </cell>
          <cell r="I116" t="str">
            <v>07.04.2005</v>
          </cell>
          <cell r="J116">
            <v>17</v>
          </cell>
          <cell r="K116" t="str">
            <v>-</v>
          </cell>
          <cell r="L116" t="str">
            <v>-</v>
          </cell>
          <cell r="M116" t="str">
            <v>√</v>
          </cell>
          <cell r="N116" t="str">
            <v>-</v>
          </cell>
          <cell r="O116" t="str">
            <v>-</v>
          </cell>
          <cell r="P116" t="str">
            <v>-</v>
          </cell>
          <cell r="Q116" t="str">
            <v>-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√</v>
          </cell>
          <cell r="X116" t="str">
            <v>-</v>
          </cell>
          <cell r="Y116" t="str">
            <v>-</v>
          </cell>
          <cell r="Z116" t="str">
            <v>SMP</v>
          </cell>
          <cell r="AA116" t="str">
            <v>Siswa</v>
          </cell>
          <cell r="AB116" t="str">
            <v>Belum Kawin</v>
          </cell>
          <cell r="AC116" t="str">
            <v>Anak</v>
          </cell>
          <cell r="AD116" t="str">
            <v xml:space="preserve"> </v>
          </cell>
          <cell r="AF116" t="str">
            <v>"---"</v>
          </cell>
        </row>
        <row r="117">
          <cell r="B117">
            <v>110</v>
          </cell>
          <cell r="D117" t="str">
            <v>Eklesia Kanzha Aneke</v>
          </cell>
          <cell r="F117" t="str">
            <v>-</v>
          </cell>
          <cell r="G117" t="str">
            <v>P</v>
          </cell>
          <cell r="H117" t="str">
            <v>Tobelo</v>
          </cell>
          <cell r="I117" t="str">
            <v>13.08.2018</v>
          </cell>
          <cell r="J117">
            <v>4</v>
          </cell>
          <cell r="K117" t="str">
            <v>-</v>
          </cell>
          <cell r="L117" t="str">
            <v>-</v>
          </cell>
          <cell r="M117" t="str">
            <v>√</v>
          </cell>
          <cell r="N117" t="str">
            <v>-</v>
          </cell>
          <cell r="O117" t="str">
            <v>-</v>
          </cell>
          <cell r="P117" t="str">
            <v>-</v>
          </cell>
          <cell r="Q117" t="str">
            <v>-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√</v>
          </cell>
          <cell r="Z117" t="str">
            <v>-</v>
          </cell>
          <cell r="AA117" t="str">
            <v>-</v>
          </cell>
          <cell r="AB117" t="str">
            <v>Belum Kawin</v>
          </cell>
          <cell r="AC117" t="str">
            <v>Anak</v>
          </cell>
          <cell r="AD117" t="str">
            <v xml:space="preserve"> </v>
          </cell>
          <cell r="AF117" t="str">
            <v>"---"</v>
          </cell>
        </row>
        <row r="118">
          <cell r="B118">
            <v>111</v>
          </cell>
          <cell r="D118" t="str">
            <v>Anatje Moot</v>
          </cell>
          <cell r="F118" t="str">
            <v>-</v>
          </cell>
          <cell r="G118" t="str">
            <v>P</v>
          </cell>
          <cell r="H118" t="str">
            <v>Kalipitu</v>
          </cell>
          <cell r="I118" t="str">
            <v>16.08.1959</v>
          </cell>
          <cell r="J118">
            <v>63</v>
          </cell>
          <cell r="K118" t="str">
            <v>-</v>
          </cell>
          <cell r="L118" t="str">
            <v>-</v>
          </cell>
          <cell r="M118" t="str">
            <v>√</v>
          </cell>
          <cell r="N118" t="str">
            <v>-</v>
          </cell>
          <cell r="O118" t="str">
            <v>√</v>
          </cell>
          <cell r="P118" t="str">
            <v>-</v>
          </cell>
          <cell r="Q118" t="str">
            <v>√</v>
          </cell>
          <cell r="R118" t="str">
            <v>-</v>
          </cell>
          <cell r="S118" t="str">
            <v>√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SD</v>
          </cell>
          <cell r="AA118" t="str">
            <v>IRT</v>
          </cell>
          <cell r="AB118" t="str">
            <v>Kawin</v>
          </cell>
          <cell r="AC118" t="str">
            <v>Orang Tua</v>
          </cell>
          <cell r="AD118" t="str">
            <v xml:space="preserve"> </v>
          </cell>
          <cell r="AF118" t="str">
            <v>"---"</v>
          </cell>
        </row>
        <row r="119">
          <cell r="B119">
            <v>112</v>
          </cell>
          <cell r="D119" t="str">
            <v>Novita E. Moot</v>
          </cell>
          <cell r="F119" t="str">
            <v>-</v>
          </cell>
          <cell r="G119" t="str">
            <v>P</v>
          </cell>
          <cell r="H119" t="str">
            <v>Wko</v>
          </cell>
          <cell r="I119" t="str">
            <v>23.11.2001</v>
          </cell>
          <cell r="J119">
            <v>21</v>
          </cell>
          <cell r="K119" t="str">
            <v>-</v>
          </cell>
          <cell r="L119" t="str">
            <v>-</v>
          </cell>
          <cell r="M119" t="str">
            <v>√</v>
          </cell>
          <cell r="N119" t="str">
            <v>-</v>
          </cell>
          <cell r="O119" t="str">
            <v>-</v>
          </cell>
          <cell r="P119" t="str">
            <v>-</v>
          </cell>
          <cell r="Q119" t="str">
            <v>-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√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SD</v>
          </cell>
          <cell r="AA119" t="str">
            <v>-</v>
          </cell>
          <cell r="AB119" t="str">
            <v>Belum Kawin</v>
          </cell>
          <cell r="AC119" t="str">
            <v>Keponakan</v>
          </cell>
          <cell r="AD119" t="str">
            <v xml:space="preserve"> </v>
          </cell>
          <cell r="AF119" t="str">
            <v>"---"</v>
          </cell>
        </row>
        <row r="120">
          <cell r="B120">
            <v>113</v>
          </cell>
          <cell r="C120" t="str">
            <v>: WIL.3.9 / II / 1</v>
          </cell>
          <cell r="D120" t="str">
            <v>Loisa Moot</v>
          </cell>
          <cell r="E120" t="str">
            <v>WKO</v>
          </cell>
          <cell r="F120" t="str">
            <v>-</v>
          </cell>
          <cell r="G120" t="str">
            <v>P</v>
          </cell>
          <cell r="H120" t="str">
            <v>WKO</v>
          </cell>
          <cell r="I120" t="str">
            <v>07.12.1967</v>
          </cell>
          <cell r="J120">
            <v>55</v>
          </cell>
          <cell r="K120" t="str">
            <v>13.05.2003</v>
          </cell>
          <cell r="L120" t="str">
            <v>-</v>
          </cell>
          <cell r="M120" t="str">
            <v>√</v>
          </cell>
          <cell r="N120" t="str">
            <v>-</v>
          </cell>
          <cell r="O120" t="str">
            <v>√</v>
          </cell>
          <cell r="P120" t="str">
            <v>-</v>
          </cell>
          <cell r="Q120" t="str">
            <v>√</v>
          </cell>
          <cell r="R120" t="str">
            <v>-</v>
          </cell>
          <cell r="S120" t="str">
            <v>√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SMP</v>
          </cell>
          <cell r="AA120" t="str">
            <v>IRT</v>
          </cell>
          <cell r="AB120" t="str">
            <v>Kawin</v>
          </cell>
          <cell r="AC120" t="str">
            <v>Istri</v>
          </cell>
          <cell r="AD120" t="str">
            <v xml:space="preserve"> </v>
          </cell>
          <cell r="AF120" t="str">
            <v>"---"</v>
          </cell>
        </row>
        <row r="121">
          <cell r="B121">
            <v>114</v>
          </cell>
          <cell r="D121" t="str">
            <v>Desiana Natalia Paputungan</v>
          </cell>
          <cell r="F121" t="str">
            <v>-</v>
          </cell>
          <cell r="G121" t="str">
            <v>P</v>
          </cell>
          <cell r="H121" t="str">
            <v>WKO</v>
          </cell>
          <cell r="I121" t="str">
            <v>26.12.1991</v>
          </cell>
          <cell r="J121">
            <v>31</v>
          </cell>
          <cell r="K121" t="str">
            <v>-</v>
          </cell>
          <cell r="L121" t="str">
            <v>-</v>
          </cell>
          <cell r="M121" t="str">
            <v>√</v>
          </cell>
          <cell r="N121" t="str">
            <v>-</v>
          </cell>
          <cell r="O121" t="str">
            <v>√</v>
          </cell>
          <cell r="P121" t="str">
            <v>-</v>
          </cell>
          <cell r="Q121" t="str">
            <v>-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√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SMP</v>
          </cell>
          <cell r="AA121" t="str">
            <v>-</v>
          </cell>
          <cell r="AB121" t="str">
            <v>Belum Kawin</v>
          </cell>
          <cell r="AC121" t="str">
            <v>Anak</v>
          </cell>
          <cell r="AD121" t="str">
            <v xml:space="preserve"> </v>
          </cell>
          <cell r="AF121" t="str">
            <v>"---"</v>
          </cell>
        </row>
        <row r="122">
          <cell r="B122">
            <v>115</v>
          </cell>
          <cell r="C122" t="str">
            <v>: WIL.3.9 / II / 1</v>
          </cell>
          <cell r="D122" t="str">
            <v>Wifadry Sanggelorang</v>
          </cell>
          <cell r="F122" t="str">
            <v>L</v>
          </cell>
          <cell r="G122" t="str">
            <v>-</v>
          </cell>
          <cell r="H122" t="str">
            <v>Galela</v>
          </cell>
          <cell r="I122" t="str">
            <v>29.07.1989</v>
          </cell>
          <cell r="J122">
            <v>33</v>
          </cell>
          <cell r="K122" t="str">
            <v>05.10.2018</v>
          </cell>
          <cell r="L122" t="str">
            <v>√</v>
          </cell>
          <cell r="M122" t="str">
            <v>-</v>
          </cell>
          <cell r="N122" t="str">
            <v>√</v>
          </cell>
          <cell r="O122" t="str">
            <v>-</v>
          </cell>
          <cell r="P122" t="str">
            <v>√</v>
          </cell>
          <cell r="Q122" t="str">
            <v>-</v>
          </cell>
          <cell r="R122" t="str">
            <v>√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SMA</v>
          </cell>
          <cell r="AA122" t="str">
            <v>Wiraswasta</v>
          </cell>
          <cell r="AB122" t="str">
            <v>Kawin</v>
          </cell>
          <cell r="AC122" t="str">
            <v>Suami</v>
          </cell>
          <cell r="AD122" t="str">
            <v xml:space="preserve"> </v>
          </cell>
          <cell r="AF122" t="str">
            <v>"---"</v>
          </cell>
        </row>
        <row r="123">
          <cell r="B123">
            <v>116</v>
          </cell>
          <cell r="D123" t="str">
            <v>Sentia Hulahi, A.Md</v>
          </cell>
          <cell r="F123" t="str">
            <v>-</v>
          </cell>
          <cell r="G123" t="str">
            <v>P</v>
          </cell>
          <cell r="H123" t="str">
            <v>Lalubi</v>
          </cell>
          <cell r="I123" t="str">
            <v>16.09.1992</v>
          </cell>
          <cell r="J123">
            <v>30</v>
          </cell>
          <cell r="K123" t="str">
            <v>05.10.2018</v>
          </cell>
          <cell r="L123" t="str">
            <v>-</v>
          </cell>
          <cell r="M123" t="str">
            <v>√</v>
          </cell>
          <cell r="N123" t="str">
            <v>-</v>
          </cell>
          <cell r="O123" t="str">
            <v>√</v>
          </cell>
          <cell r="P123" t="str">
            <v>-</v>
          </cell>
          <cell r="Q123" t="str">
            <v>√</v>
          </cell>
          <cell r="R123" t="str">
            <v>-</v>
          </cell>
          <cell r="S123" t="str">
            <v>√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D3</v>
          </cell>
          <cell r="AA123" t="str">
            <v>IRT</v>
          </cell>
          <cell r="AB123" t="str">
            <v>Kawin</v>
          </cell>
          <cell r="AC123" t="str">
            <v>Istri</v>
          </cell>
          <cell r="AD123" t="str">
            <v xml:space="preserve"> </v>
          </cell>
          <cell r="AF123" t="str">
            <v>"---"</v>
          </cell>
        </row>
        <row r="124">
          <cell r="B124">
            <v>117</v>
          </cell>
          <cell r="D124" t="str">
            <v>Michelle Sanggelorang</v>
          </cell>
          <cell r="F124" t="str">
            <v>-</v>
          </cell>
          <cell r="G124" t="str">
            <v>P</v>
          </cell>
          <cell r="H124" t="str">
            <v>Wosia</v>
          </cell>
          <cell r="I124" t="str">
            <v>22.10.2019</v>
          </cell>
          <cell r="J124">
            <v>3</v>
          </cell>
          <cell r="K124" t="str">
            <v>-</v>
          </cell>
          <cell r="L124" t="str">
            <v>-</v>
          </cell>
          <cell r="M124" t="str">
            <v>√</v>
          </cell>
          <cell r="N124" t="str">
            <v>-</v>
          </cell>
          <cell r="O124" t="str">
            <v>-</v>
          </cell>
          <cell r="P124" t="str">
            <v>-</v>
          </cell>
          <cell r="Q124" t="str">
            <v>-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X124" t="str">
            <v>-</v>
          </cell>
          <cell r="Y124" t="str">
            <v>√</v>
          </cell>
          <cell r="Z124" t="str">
            <v>-</v>
          </cell>
          <cell r="AA124" t="str">
            <v>;-</v>
          </cell>
          <cell r="AB124" t="str">
            <v>Belum Kawin</v>
          </cell>
          <cell r="AC124" t="str">
            <v>Anak</v>
          </cell>
          <cell r="AD124" t="str">
            <v xml:space="preserve"> </v>
          </cell>
          <cell r="AF124" t="str">
            <v>"---"</v>
          </cell>
        </row>
        <row r="125">
          <cell r="B125">
            <v>118</v>
          </cell>
          <cell r="C125" t="str">
            <v>: WIL.3.9 / II / 1</v>
          </cell>
          <cell r="D125" t="str">
            <v>Novi Emerson Niomba</v>
          </cell>
          <cell r="E125" t="str">
            <v>WKO</v>
          </cell>
          <cell r="F125" t="str">
            <v>L</v>
          </cell>
          <cell r="G125" t="str">
            <v>-</v>
          </cell>
          <cell r="H125" t="str">
            <v>Tobelo</v>
          </cell>
          <cell r="I125" t="str">
            <v>12.11.1981</v>
          </cell>
          <cell r="J125">
            <v>41</v>
          </cell>
          <cell r="K125" t="str">
            <v>28.03.2018</v>
          </cell>
          <cell r="L125" t="str">
            <v>√</v>
          </cell>
          <cell r="M125" t="str">
            <v>-</v>
          </cell>
          <cell r="N125" t="str">
            <v>√</v>
          </cell>
          <cell r="O125" t="str">
            <v>-</v>
          </cell>
          <cell r="P125" t="str">
            <v>√</v>
          </cell>
          <cell r="Q125" t="str">
            <v>-</v>
          </cell>
          <cell r="R125" t="str">
            <v>√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SMU</v>
          </cell>
          <cell r="AA125" t="str">
            <v>Swasta</v>
          </cell>
          <cell r="AB125" t="str">
            <v>Kawin</v>
          </cell>
          <cell r="AC125" t="str">
            <v>Suami</v>
          </cell>
          <cell r="AD125" t="str">
            <v xml:space="preserve"> </v>
          </cell>
          <cell r="AF125" t="str">
            <v>"---"</v>
          </cell>
        </row>
        <row r="126">
          <cell r="B126">
            <v>119</v>
          </cell>
          <cell r="D126" t="str">
            <v>Tirza Pricilia Lehi</v>
          </cell>
          <cell r="F126" t="str">
            <v>-</v>
          </cell>
          <cell r="G126" t="str">
            <v>P</v>
          </cell>
          <cell r="H126" t="str">
            <v>Abepura</v>
          </cell>
          <cell r="I126" t="str">
            <v>12.09.1998</v>
          </cell>
          <cell r="J126">
            <v>24</v>
          </cell>
          <cell r="K126" t="str">
            <v>-</v>
          </cell>
          <cell r="L126" t="str">
            <v>-</v>
          </cell>
          <cell r="M126" t="str">
            <v>√</v>
          </cell>
          <cell r="N126" t="str">
            <v>-</v>
          </cell>
          <cell r="O126" t="str">
            <v>√</v>
          </cell>
          <cell r="P126" t="str">
            <v>-</v>
          </cell>
          <cell r="Q126" t="str">
            <v>√</v>
          </cell>
          <cell r="R126" t="str">
            <v>-</v>
          </cell>
          <cell r="S126" t="str">
            <v>√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SMU</v>
          </cell>
          <cell r="AA126" t="str">
            <v>IRT</v>
          </cell>
          <cell r="AB126" t="str">
            <v>Kawin</v>
          </cell>
          <cell r="AC126" t="str">
            <v>Istri</v>
          </cell>
          <cell r="AD126" t="str">
            <v xml:space="preserve"> </v>
          </cell>
          <cell r="AF126" t="str">
            <v>"---"</v>
          </cell>
        </row>
        <row r="127">
          <cell r="B127">
            <v>120</v>
          </cell>
          <cell r="D127" t="str">
            <v>Priyanka Elora Niomba</v>
          </cell>
          <cell r="F127" t="str">
            <v>-</v>
          </cell>
          <cell r="G127" t="str">
            <v>P</v>
          </cell>
          <cell r="H127" t="str">
            <v>Abepura</v>
          </cell>
          <cell r="I127" t="str">
            <v>08.09.2018</v>
          </cell>
          <cell r="J127">
            <v>4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-</v>
          </cell>
          <cell r="O127" t="str">
            <v>-</v>
          </cell>
          <cell r="P127" t="str">
            <v>-</v>
          </cell>
          <cell r="Q127" t="str">
            <v>-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√</v>
          </cell>
          <cell r="Z127" t="str">
            <v>-</v>
          </cell>
          <cell r="AA127" t="str">
            <v>;-</v>
          </cell>
          <cell r="AB127" t="str">
            <v>Belum Kawin</v>
          </cell>
          <cell r="AC127" t="str">
            <v>Anak</v>
          </cell>
          <cell r="AD127" t="str">
            <v xml:space="preserve"> </v>
          </cell>
          <cell r="AF127" t="str">
            <v>"---"</v>
          </cell>
        </row>
        <row r="128">
          <cell r="B128">
            <v>121</v>
          </cell>
          <cell r="D128" t="str">
            <v>Leonard Oscar Niomba</v>
          </cell>
          <cell r="F128" t="str">
            <v>L</v>
          </cell>
          <cell r="G128" t="str">
            <v>-</v>
          </cell>
          <cell r="H128" t="str">
            <v>Abepura</v>
          </cell>
          <cell r="I128" t="str">
            <v>09.12.2020</v>
          </cell>
          <cell r="J128">
            <v>2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-</v>
          </cell>
          <cell r="O128" t="str">
            <v>-</v>
          </cell>
          <cell r="P128" t="str">
            <v>-</v>
          </cell>
          <cell r="Q128" t="str">
            <v>-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√</v>
          </cell>
          <cell r="Y128" t="str">
            <v>-</v>
          </cell>
          <cell r="Z128" t="str">
            <v>-</v>
          </cell>
          <cell r="AA128" t="str">
            <v>;-</v>
          </cell>
          <cell r="AB128" t="str">
            <v>Belum Kawin</v>
          </cell>
          <cell r="AC128" t="str">
            <v>Anak</v>
          </cell>
          <cell r="AD128" t="str">
            <v xml:space="preserve"> </v>
          </cell>
          <cell r="AF128" t="str">
            <v>"---"</v>
          </cell>
        </row>
        <row r="129">
          <cell r="AF129" t="str">
            <v>"---"</v>
          </cell>
        </row>
        <row r="130">
          <cell r="AF130" t="str">
            <v>"---"</v>
          </cell>
        </row>
        <row r="131">
          <cell r="F131">
            <v>61</v>
          </cell>
          <cell r="G131">
            <v>60</v>
          </cell>
          <cell r="L131">
            <v>57</v>
          </cell>
          <cell r="M131">
            <v>58</v>
          </cell>
          <cell r="N131">
            <v>39</v>
          </cell>
          <cell r="O131">
            <v>35</v>
          </cell>
          <cell r="P131">
            <v>26</v>
          </cell>
          <cell r="Q131">
            <v>30</v>
          </cell>
          <cell r="R131">
            <v>28</v>
          </cell>
          <cell r="S131">
            <v>31</v>
          </cell>
          <cell r="T131">
            <v>11</v>
          </cell>
          <cell r="U131">
            <v>9</v>
          </cell>
          <cell r="V131">
            <v>9</v>
          </cell>
          <cell r="W131">
            <v>5</v>
          </cell>
          <cell r="X131">
            <v>13</v>
          </cell>
          <cell r="Y131">
            <v>15</v>
          </cell>
        </row>
        <row r="133">
          <cell r="R133">
            <v>0</v>
          </cell>
          <cell r="S133">
            <v>0</v>
          </cell>
          <cell r="Y133">
            <v>0</v>
          </cell>
          <cell r="Z133">
            <v>0</v>
          </cell>
        </row>
        <row r="134">
          <cell r="B134">
            <v>30</v>
          </cell>
          <cell r="R134">
            <v>0</v>
          </cell>
          <cell r="S134">
            <v>0</v>
          </cell>
          <cell r="Y134">
            <v>0</v>
          </cell>
          <cell r="Z134">
            <v>0</v>
          </cell>
        </row>
        <row r="135">
          <cell r="R135">
            <v>0</v>
          </cell>
          <cell r="S135">
            <v>0</v>
          </cell>
          <cell r="Y135">
            <v>0</v>
          </cell>
          <cell r="Z135">
            <v>0</v>
          </cell>
        </row>
        <row r="136">
          <cell r="L136">
            <v>3</v>
          </cell>
          <cell r="R136">
            <v>0</v>
          </cell>
          <cell r="S136">
            <v>0</v>
          </cell>
          <cell r="Y136">
            <v>0</v>
          </cell>
          <cell r="Z136">
            <v>0</v>
          </cell>
        </row>
        <row r="137">
          <cell r="L137">
            <v>1</v>
          </cell>
          <cell r="R137">
            <v>0</v>
          </cell>
          <cell r="S137">
            <v>0</v>
          </cell>
          <cell r="Y137">
            <v>0</v>
          </cell>
          <cell r="Z137">
            <v>0</v>
          </cell>
        </row>
        <row r="138">
          <cell r="R138">
            <v>0</v>
          </cell>
          <cell r="S138">
            <v>0</v>
          </cell>
          <cell r="Y138">
            <v>0</v>
          </cell>
          <cell r="Z138">
            <v>0</v>
          </cell>
        </row>
        <row r="139">
          <cell r="R139">
            <v>0</v>
          </cell>
          <cell r="S139">
            <v>0</v>
          </cell>
          <cell r="Y139">
            <v>0</v>
          </cell>
          <cell r="Z139">
            <v>0</v>
          </cell>
        </row>
        <row r="140">
          <cell r="R140">
            <v>0</v>
          </cell>
          <cell r="S140">
            <v>0</v>
          </cell>
          <cell r="Y140">
            <v>0</v>
          </cell>
          <cell r="Z140">
            <v>0</v>
          </cell>
        </row>
        <row r="141">
          <cell r="L141">
            <v>6</v>
          </cell>
          <cell r="M141">
            <v>4</v>
          </cell>
          <cell r="R141">
            <v>0</v>
          </cell>
          <cell r="S141">
            <v>0</v>
          </cell>
          <cell r="Y141">
            <v>0</v>
          </cell>
          <cell r="Z141">
            <v>0</v>
          </cell>
        </row>
        <row r="142">
          <cell r="R142">
            <v>0</v>
          </cell>
          <cell r="S142">
            <v>0</v>
          </cell>
          <cell r="Y142">
            <v>0</v>
          </cell>
          <cell r="Z142">
            <v>0</v>
          </cell>
        </row>
        <row r="143">
          <cell r="L143">
            <v>1</v>
          </cell>
          <cell r="M143">
            <v>2</v>
          </cell>
          <cell r="R143">
            <v>0</v>
          </cell>
          <cell r="S143">
            <v>0</v>
          </cell>
          <cell r="Y143">
            <v>0</v>
          </cell>
          <cell r="Z143">
            <v>0</v>
          </cell>
        </row>
        <row r="144">
          <cell r="R144">
            <v>0</v>
          </cell>
          <cell r="S144">
            <v>0</v>
          </cell>
          <cell r="Y144">
            <v>0</v>
          </cell>
          <cell r="Z144">
            <v>0</v>
          </cell>
        </row>
        <row r="145">
          <cell r="N145">
            <v>0</v>
          </cell>
          <cell r="R145">
            <v>0</v>
          </cell>
          <cell r="S145">
            <v>0</v>
          </cell>
          <cell r="Y145">
            <v>0</v>
          </cell>
          <cell r="Z145">
            <v>0</v>
          </cell>
        </row>
        <row r="146">
          <cell r="N146">
            <v>0</v>
          </cell>
          <cell r="R146">
            <v>0</v>
          </cell>
          <cell r="S146">
            <v>0</v>
          </cell>
          <cell r="Y146">
            <v>0</v>
          </cell>
          <cell r="Z146">
            <v>0</v>
          </cell>
        </row>
        <row r="147">
          <cell r="N147">
            <v>0</v>
          </cell>
          <cell r="R147">
            <v>0</v>
          </cell>
          <cell r="S147">
            <v>0</v>
          </cell>
          <cell r="Y147">
            <v>0</v>
          </cell>
          <cell r="Z147">
            <v>0</v>
          </cell>
        </row>
        <row r="148">
          <cell r="R148">
            <v>0</v>
          </cell>
          <cell r="S148">
            <v>0</v>
          </cell>
          <cell r="Y148">
            <v>0</v>
          </cell>
          <cell r="Z148">
            <v>0</v>
          </cell>
        </row>
        <row r="149">
          <cell r="R149">
            <v>0</v>
          </cell>
          <cell r="S149">
            <v>0</v>
          </cell>
          <cell r="Y149">
            <v>0</v>
          </cell>
          <cell r="Z149">
            <v>0</v>
          </cell>
        </row>
        <row r="150">
          <cell r="R150">
            <v>0</v>
          </cell>
          <cell r="S150">
            <v>0</v>
          </cell>
          <cell r="Y150">
            <v>0</v>
          </cell>
          <cell r="Z150">
            <v>0</v>
          </cell>
        </row>
        <row r="151">
          <cell r="R151">
            <v>0</v>
          </cell>
          <cell r="S151">
            <v>0</v>
          </cell>
          <cell r="Y151">
            <v>0</v>
          </cell>
          <cell r="Z151">
            <v>0</v>
          </cell>
        </row>
        <row r="152">
          <cell r="R152">
            <v>0</v>
          </cell>
          <cell r="S152">
            <v>0</v>
          </cell>
          <cell r="Y152">
            <v>0</v>
          </cell>
          <cell r="Z152">
            <v>0</v>
          </cell>
        </row>
        <row r="153">
          <cell r="Y153">
            <v>0</v>
          </cell>
          <cell r="Z153">
            <v>0</v>
          </cell>
        </row>
        <row r="154">
          <cell r="R154">
            <v>0</v>
          </cell>
          <cell r="S154">
            <v>0</v>
          </cell>
          <cell r="Y154">
            <v>0</v>
          </cell>
          <cell r="Z154">
            <v>0</v>
          </cell>
        </row>
        <row r="155">
          <cell r="Y155">
            <v>0</v>
          </cell>
          <cell r="Z155">
            <v>0</v>
          </cell>
        </row>
      </sheetData>
      <sheetData sheetId="4"/>
      <sheetData sheetId="5">
        <row r="8">
          <cell r="B8">
            <v>1</v>
          </cell>
          <cell r="C8" t="str">
            <v>: WIL.3.9/ IV / 12</v>
          </cell>
          <cell r="D8" t="str">
            <v>Novit Wea, A.Md</v>
          </cell>
          <cell r="E8" t="str">
            <v>WKO</v>
          </cell>
          <cell r="F8" t="str">
            <v>L</v>
          </cell>
          <cell r="G8" t="str">
            <v>-</v>
          </cell>
          <cell r="H8" t="str">
            <v>WKO</v>
          </cell>
          <cell r="I8" t="str">
            <v>29.11.1988</v>
          </cell>
          <cell r="J8">
            <v>34</v>
          </cell>
          <cell r="K8" t="str">
            <v>19.01.2010</v>
          </cell>
          <cell r="L8" t="str">
            <v>√</v>
          </cell>
          <cell r="M8" t="str">
            <v>-</v>
          </cell>
          <cell r="N8" t="str">
            <v>√</v>
          </cell>
          <cell r="O8" t="str">
            <v>-</v>
          </cell>
          <cell r="P8" t="str">
            <v>√</v>
          </cell>
          <cell r="Q8" t="str">
            <v>-</v>
          </cell>
          <cell r="R8" t="str">
            <v>√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D3</v>
          </cell>
          <cell r="AA8" t="str">
            <v>Swasta</v>
          </cell>
          <cell r="AB8" t="str">
            <v>Kawin</v>
          </cell>
          <cell r="AC8" t="str">
            <v>Suami</v>
          </cell>
          <cell r="AD8" t="str">
            <v xml:space="preserve"> </v>
          </cell>
        </row>
        <row r="9">
          <cell r="B9">
            <v>2</v>
          </cell>
          <cell r="D9" t="str">
            <v>Fanny Sie</v>
          </cell>
          <cell r="F9" t="str">
            <v>-</v>
          </cell>
          <cell r="G9" t="str">
            <v>P</v>
          </cell>
          <cell r="H9" t="str">
            <v>Tidore</v>
          </cell>
          <cell r="I9" t="str">
            <v>21.08.1988</v>
          </cell>
          <cell r="J9">
            <v>34</v>
          </cell>
          <cell r="K9" t="str">
            <v>-</v>
          </cell>
          <cell r="L9" t="str">
            <v>-</v>
          </cell>
          <cell r="M9" t="str">
            <v>√</v>
          </cell>
          <cell r="N9" t="str">
            <v>-</v>
          </cell>
          <cell r="O9" t="str">
            <v>√</v>
          </cell>
          <cell r="P9" t="str">
            <v>-</v>
          </cell>
          <cell r="Q9" t="str">
            <v>√</v>
          </cell>
          <cell r="R9" t="str">
            <v>-</v>
          </cell>
          <cell r="S9" t="str">
            <v>√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SMA</v>
          </cell>
          <cell r="AA9" t="str">
            <v>IRT</v>
          </cell>
          <cell r="AB9" t="str">
            <v>Kawin</v>
          </cell>
          <cell r="AC9" t="str">
            <v>Istri</v>
          </cell>
          <cell r="AD9" t="str">
            <v xml:space="preserve"> </v>
          </cell>
        </row>
        <row r="10">
          <cell r="B10">
            <v>3</v>
          </cell>
          <cell r="D10" t="str">
            <v>Sheila Gredcya Wea</v>
          </cell>
          <cell r="F10" t="str">
            <v>-</v>
          </cell>
          <cell r="G10" t="str">
            <v>P</v>
          </cell>
          <cell r="H10" t="str">
            <v>WKO</v>
          </cell>
          <cell r="I10" t="str">
            <v>25.04.2010</v>
          </cell>
          <cell r="J10">
            <v>12</v>
          </cell>
          <cell r="K10" t="str">
            <v>-</v>
          </cell>
          <cell r="L10" t="str">
            <v>-</v>
          </cell>
          <cell r="M10" t="str">
            <v>√</v>
          </cell>
          <cell r="N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√</v>
          </cell>
          <cell r="Z10" t="str">
            <v>SD</v>
          </cell>
          <cell r="AA10" t="str">
            <v>Siswa</v>
          </cell>
          <cell r="AB10" t="str">
            <v>Belum Kawin</v>
          </cell>
          <cell r="AC10" t="str">
            <v>Anak</v>
          </cell>
          <cell r="AD10" t="str">
            <v xml:space="preserve"> </v>
          </cell>
        </row>
        <row r="11">
          <cell r="B11">
            <v>4</v>
          </cell>
          <cell r="D11" t="str">
            <v>Ardhany Wea</v>
          </cell>
          <cell r="F11" t="str">
            <v>L</v>
          </cell>
          <cell r="G11" t="str">
            <v>-</v>
          </cell>
          <cell r="H11" t="str">
            <v>WKO</v>
          </cell>
          <cell r="I11" t="str">
            <v>18.07.2017</v>
          </cell>
          <cell r="J11">
            <v>5</v>
          </cell>
          <cell r="K11" t="str">
            <v>-</v>
          </cell>
          <cell r="L11" t="str">
            <v>√</v>
          </cell>
          <cell r="M11" t="str">
            <v>-</v>
          </cell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√</v>
          </cell>
          <cell r="Y11" t="str">
            <v>-</v>
          </cell>
          <cell r="Z11" t="str">
            <v>TK</v>
          </cell>
          <cell r="AA11" t="str">
            <v>Siswa</v>
          </cell>
          <cell r="AB11" t="str">
            <v>Belum Kawin</v>
          </cell>
          <cell r="AC11" t="str">
            <v>Anak</v>
          </cell>
          <cell r="AD11" t="str">
            <v xml:space="preserve"> </v>
          </cell>
        </row>
        <row r="12">
          <cell r="B12">
            <v>5</v>
          </cell>
          <cell r="C12" t="str">
            <v>: WIL.3.9/ IV / 01</v>
          </cell>
          <cell r="D12" t="str">
            <v>Alfrets Mamaghe</v>
          </cell>
          <cell r="E12" t="str">
            <v>WKO</v>
          </cell>
          <cell r="F12" t="str">
            <v>L</v>
          </cell>
          <cell r="G12" t="str">
            <v>-</v>
          </cell>
          <cell r="H12" t="str">
            <v>Morotai</v>
          </cell>
          <cell r="I12" t="str">
            <v>27.04.1979</v>
          </cell>
          <cell r="J12">
            <v>43</v>
          </cell>
          <cell r="K12" t="str">
            <v>11.05.2003</v>
          </cell>
          <cell r="L12" t="str">
            <v>√</v>
          </cell>
          <cell r="M12" t="str">
            <v>-</v>
          </cell>
          <cell r="N12" t="str">
            <v>√</v>
          </cell>
          <cell r="O12" t="str">
            <v>-</v>
          </cell>
          <cell r="P12" t="str">
            <v>√</v>
          </cell>
          <cell r="Q12" t="str">
            <v>-</v>
          </cell>
          <cell r="R12" t="str">
            <v>√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SMA</v>
          </cell>
          <cell r="AA12" t="str">
            <v>Tukang Kayu</v>
          </cell>
          <cell r="AB12" t="str">
            <v>Kawin</v>
          </cell>
          <cell r="AC12" t="str">
            <v>Suami</v>
          </cell>
          <cell r="AD12" t="str">
            <v xml:space="preserve"> </v>
          </cell>
        </row>
        <row r="13">
          <cell r="B13">
            <v>6</v>
          </cell>
          <cell r="D13" t="str">
            <v>Alise A. Pesondolang</v>
          </cell>
          <cell r="F13" t="str">
            <v>-</v>
          </cell>
          <cell r="G13" t="str">
            <v>P</v>
          </cell>
          <cell r="H13" t="str">
            <v>WKO</v>
          </cell>
          <cell r="I13" t="str">
            <v>20.08.1984</v>
          </cell>
          <cell r="J13">
            <v>38</v>
          </cell>
          <cell r="K13" t="str">
            <v>-</v>
          </cell>
          <cell r="L13" t="str">
            <v>-</v>
          </cell>
          <cell r="M13" t="str">
            <v>√</v>
          </cell>
          <cell r="N13" t="str">
            <v>-</v>
          </cell>
          <cell r="O13" t="str">
            <v>√</v>
          </cell>
          <cell r="P13" t="str">
            <v>-</v>
          </cell>
          <cell r="Q13" t="str">
            <v>√</v>
          </cell>
          <cell r="R13" t="str">
            <v>-</v>
          </cell>
          <cell r="S13" t="str">
            <v>√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SMA</v>
          </cell>
          <cell r="AA13" t="str">
            <v>IRT</v>
          </cell>
          <cell r="AB13" t="str">
            <v>Kawin</v>
          </cell>
          <cell r="AC13" t="str">
            <v>Istri</v>
          </cell>
          <cell r="AD13" t="str">
            <v xml:space="preserve"> </v>
          </cell>
        </row>
        <row r="14">
          <cell r="B14">
            <v>7</v>
          </cell>
          <cell r="D14" t="str">
            <v>Anggristy Alsi Mamaghe</v>
          </cell>
          <cell r="F14" t="str">
            <v>-</v>
          </cell>
          <cell r="G14" t="str">
            <v>P</v>
          </cell>
          <cell r="H14" t="str">
            <v>WKO</v>
          </cell>
          <cell r="I14" t="str">
            <v>23.08.2003</v>
          </cell>
          <cell r="J14">
            <v>19</v>
          </cell>
          <cell r="K14" t="str">
            <v>-</v>
          </cell>
          <cell r="L14" t="str">
            <v>-</v>
          </cell>
          <cell r="M14" t="str">
            <v>√</v>
          </cell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√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S1</v>
          </cell>
          <cell r="AA14" t="str">
            <v>Mahasiswa</v>
          </cell>
          <cell r="AB14" t="str">
            <v>Belum Kawin</v>
          </cell>
          <cell r="AC14" t="str">
            <v>Anak</v>
          </cell>
          <cell r="AD14" t="str">
            <v xml:space="preserve"> </v>
          </cell>
        </row>
        <row r="15">
          <cell r="B15">
            <v>8</v>
          </cell>
          <cell r="D15" t="str">
            <v>Meilanzy Evangelin Mamaghe</v>
          </cell>
          <cell r="F15" t="str">
            <v>-</v>
          </cell>
          <cell r="G15" t="str">
            <v>P</v>
          </cell>
          <cell r="H15" t="str">
            <v>WKO</v>
          </cell>
          <cell r="I15" t="str">
            <v>30.05.2013</v>
          </cell>
          <cell r="J15">
            <v>9</v>
          </cell>
          <cell r="K15" t="str">
            <v>-</v>
          </cell>
          <cell r="L15" t="str">
            <v>-</v>
          </cell>
          <cell r="M15" t="str">
            <v>√</v>
          </cell>
          <cell r="N15" t="str">
            <v>-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√</v>
          </cell>
          <cell r="Z15" t="str">
            <v>SD</v>
          </cell>
          <cell r="AA15" t="str">
            <v>Siswa</v>
          </cell>
          <cell r="AB15" t="str">
            <v>Belum Kawin</v>
          </cell>
          <cell r="AC15" t="str">
            <v>Anak</v>
          </cell>
          <cell r="AD15" t="str">
            <v xml:space="preserve"> </v>
          </cell>
        </row>
        <row r="16">
          <cell r="B16">
            <v>9</v>
          </cell>
          <cell r="C16" t="str">
            <v>: WIL.3.9/ IV / 15</v>
          </cell>
          <cell r="D16" t="str">
            <v>Thomas Belian Ali</v>
          </cell>
          <cell r="E16" t="str">
            <v>WKO</v>
          </cell>
          <cell r="F16" t="str">
            <v>L</v>
          </cell>
          <cell r="G16" t="str">
            <v>-</v>
          </cell>
          <cell r="H16" t="str">
            <v>Tobelo</v>
          </cell>
          <cell r="I16" t="str">
            <v>17.11.1966</v>
          </cell>
          <cell r="J16">
            <v>56</v>
          </cell>
          <cell r="K16" t="str">
            <v>01.05.2019</v>
          </cell>
          <cell r="L16" t="str">
            <v>√</v>
          </cell>
          <cell r="M16" t="str">
            <v>-</v>
          </cell>
          <cell r="N16" t="str">
            <v>√</v>
          </cell>
          <cell r="O16" t="str">
            <v>-</v>
          </cell>
          <cell r="P16" t="str">
            <v>√</v>
          </cell>
          <cell r="Q16" t="str">
            <v>-</v>
          </cell>
          <cell r="R16" t="str">
            <v>√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SMA</v>
          </cell>
          <cell r="AA16" t="str">
            <v>Tani</v>
          </cell>
          <cell r="AB16" t="str">
            <v>Kawin</v>
          </cell>
          <cell r="AC16" t="str">
            <v>Suami</v>
          </cell>
          <cell r="AD16" t="str">
            <v xml:space="preserve"> </v>
          </cell>
        </row>
        <row r="17">
          <cell r="B17">
            <v>10</v>
          </cell>
          <cell r="D17" t="str">
            <v>Sarlin Litorak</v>
          </cell>
          <cell r="F17" t="str">
            <v>-</v>
          </cell>
          <cell r="G17" t="str">
            <v>P</v>
          </cell>
          <cell r="H17" t="str">
            <v>Tetewang</v>
          </cell>
          <cell r="I17" t="str">
            <v>08.11.1974</v>
          </cell>
          <cell r="J17">
            <v>48</v>
          </cell>
          <cell r="K17" t="str">
            <v>-</v>
          </cell>
          <cell r="L17" t="str">
            <v>-</v>
          </cell>
          <cell r="M17" t="str">
            <v>√</v>
          </cell>
          <cell r="N17" t="str">
            <v>-</v>
          </cell>
          <cell r="O17" t="str">
            <v>√</v>
          </cell>
          <cell r="P17" t="str">
            <v>-</v>
          </cell>
          <cell r="Q17" t="str">
            <v>-</v>
          </cell>
          <cell r="R17" t="str">
            <v>-</v>
          </cell>
          <cell r="S17" t="str">
            <v>√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SD</v>
          </cell>
          <cell r="AA17" t="str">
            <v>IRT</v>
          </cell>
          <cell r="AB17" t="str">
            <v>Kawin</v>
          </cell>
          <cell r="AC17" t="str">
            <v>Istri</v>
          </cell>
          <cell r="AD17" t="str">
            <v xml:space="preserve"> </v>
          </cell>
        </row>
        <row r="18">
          <cell r="B18">
            <v>11</v>
          </cell>
          <cell r="D18" t="str">
            <v>Oksan Rendy Belian Ali, S.Kep</v>
          </cell>
          <cell r="F18" t="str">
            <v>L</v>
          </cell>
          <cell r="G18" t="str">
            <v>-</v>
          </cell>
          <cell r="H18" t="str">
            <v>WKO</v>
          </cell>
          <cell r="I18" t="str">
            <v>17.10.1995</v>
          </cell>
          <cell r="J18">
            <v>27</v>
          </cell>
          <cell r="K18" t="str">
            <v>-</v>
          </cell>
          <cell r="L18" t="str">
            <v>√</v>
          </cell>
          <cell r="M18" t="str">
            <v>-</v>
          </cell>
          <cell r="N18" t="str">
            <v>√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√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S1</v>
          </cell>
          <cell r="AA18" t="str">
            <v>Swasta</v>
          </cell>
          <cell r="AB18" t="str">
            <v>Belum Kawin</v>
          </cell>
          <cell r="AC18" t="str">
            <v>Anak</v>
          </cell>
          <cell r="AD18" t="str">
            <v xml:space="preserve"> </v>
          </cell>
        </row>
        <row r="19">
          <cell r="B19">
            <v>12</v>
          </cell>
          <cell r="D19" t="str">
            <v>Rivaldo Belian Ali, SKM</v>
          </cell>
          <cell r="F19" t="str">
            <v>L</v>
          </cell>
          <cell r="G19" t="str">
            <v>-</v>
          </cell>
          <cell r="H19" t="str">
            <v>WKO</v>
          </cell>
          <cell r="I19" t="str">
            <v>31.08.1998</v>
          </cell>
          <cell r="J19">
            <v>24</v>
          </cell>
          <cell r="K19" t="str">
            <v>-</v>
          </cell>
          <cell r="L19" t="str">
            <v>√</v>
          </cell>
          <cell r="M19" t="str">
            <v>-</v>
          </cell>
          <cell r="N19" t="str">
            <v>√</v>
          </cell>
          <cell r="O19" t="str">
            <v>-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√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S1</v>
          </cell>
          <cell r="AA19" t="str">
            <v>-</v>
          </cell>
          <cell r="AB19" t="str">
            <v>Belum Kawin</v>
          </cell>
          <cell r="AC19" t="str">
            <v>Anak</v>
          </cell>
          <cell r="AD19" t="str">
            <v xml:space="preserve"> </v>
          </cell>
        </row>
        <row r="20">
          <cell r="B20">
            <v>13</v>
          </cell>
          <cell r="D20" t="str">
            <v>Marsel Belian Ali</v>
          </cell>
          <cell r="F20" t="str">
            <v>L</v>
          </cell>
          <cell r="G20" t="str">
            <v>-</v>
          </cell>
          <cell r="H20" t="str">
            <v>WKO</v>
          </cell>
          <cell r="I20" t="str">
            <v>17.07.2010</v>
          </cell>
          <cell r="J20">
            <v>12</v>
          </cell>
          <cell r="K20" t="str">
            <v>-</v>
          </cell>
          <cell r="L20" t="str">
            <v>√</v>
          </cell>
          <cell r="M20" t="str">
            <v>-</v>
          </cell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√</v>
          </cell>
          <cell r="Y20" t="str">
            <v>-</v>
          </cell>
          <cell r="Z20" t="str">
            <v>SD</v>
          </cell>
          <cell r="AA20" t="str">
            <v>Siswa</v>
          </cell>
          <cell r="AB20" t="str">
            <v>Belum Kawin</v>
          </cell>
          <cell r="AC20" t="str">
            <v>Anak</v>
          </cell>
          <cell r="AD20" t="str">
            <v xml:space="preserve"> </v>
          </cell>
        </row>
        <row r="21">
          <cell r="B21">
            <v>14</v>
          </cell>
          <cell r="C21" t="str">
            <v>: WIL.3.9/ IV / 25</v>
          </cell>
          <cell r="D21" t="str">
            <v>Octovianus Tupan, S.Pi., MM</v>
          </cell>
          <cell r="E21" t="str">
            <v>WKO</v>
          </cell>
          <cell r="F21" t="str">
            <v>L</v>
          </cell>
          <cell r="G21" t="str">
            <v>-</v>
          </cell>
          <cell r="H21" t="str">
            <v>Ambon</v>
          </cell>
          <cell r="I21" t="str">
            <v>18.11.1972</v>
          </cell>
          <cell r="J21">
            <v>50</v>
          </cell>
          <cell r="K21" t="str">
            <v>06.07.1998</v>
          </cell>
          <cell r="L21" t="str">
            <v>√</v>
          </cell>
          <cell r="M21" t="str">
            <v>-</v>
          </cell>
          <cell r="N21" t="str">
            <v>√</v>
          </cell>
          <cell r="O21" t="str">
            <v>-</v>
          </cell>
          <cell r="P21" t="str">
            <v>√</v>
          </cell>
          <cell r="Q21" t="str">
            <v>-</v>
          </cell>
          <cell r="R21" t="str">
            <v>√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S2</v>
          </cell>
          <cell r="AA21" t="str">
            <v>PNS</v>
          </cell>
          <cell r="AB21" t="str">
            <v>Kawin</v>
          </cell>
          <cell r="AC21" t="str">
            <v>Suami</v>
          </cell>
          <cell r="AD21" t="str">
            <v xml:space="preserve"> </v>
          </cell>
        </row>
        <row r="22">
          <cell r="B22">
            <v>15</v>
          </cell>
          <cell r="D22" t="str">
            <v>Lanny Fritje Lumansik, S.Th</v>
          </cell>
          <cell r="E22" t="str">
            <v>-</v>
          </cell>
          <cell r="F22" t="str">
            <v>-</v>
          </cell>
          <cell r="G22" t="str">
            <v>P</v>
          </cell>
          <cell r="H22" t="str">
            <v>Manado</v>
          </cell>
          <cell r="I22" t="str">
            <v>25.01.1968</v>
          </cell>
          <cell r="J22">
            <v>54</v>
          </cell>
          <cell r="K22" t="str">
            <v>-</v>
          </cell>
          <cell r="L22" t="str">
            <v>-</v>
          </cell>
          <cell r="M22" t="str">
            <v>√</v>
          </cell>
          <cell r="N22" t="str">
            <v>-</v>
          </cell>
          <cell r="O22" t="str">
            <v>√</v>
          </cell>
          <cell r="P22" t="str">
            <v>-</v>
          </cell>
          <cell r="Q22" t="str">
            <v>√</v>
          </cell>
          <cell r="R22" t="str">
            <v>-</v>
          </cell>
          <cell r="S22" t="str">
            <v>√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S1</v>
          </cell>
          <cell r="AA22" t="str">
            <v>POG</v>
          </cell>
          <cell r="AB22" t="str">
            <v>Kawin</v>
          </cell>
          <cell r="AC22" t="str">
            <v>Istri</v>
          </cell>
          <cell r="AD22" t="str">
            <v xml:space="preserve"> </v>
          </cell>
        </row>
        <row r="23">
          <cell r="B23">
            <v>16</v>
          </cell>
          <cell r="D23" t="str">
            <v>Viola Eungelin Tupan</v>
          </cell>
          <cell r="E23" t="str">
            <v>-</v>
          </cell>
          <cell r="F23" t="str">
            <v>-</v>
          </cell>
          <cell r="G23" t="str">
            <v>P</v>
          </cell>
          <cell r="H23" t="str">
            <v>Manado</v>
          </cell>
          <cell r="I23" t="str">
            <v>24.04.1999</v>
          </cell>
          <cell r="J23">
            <v>23</v>
          </cell>
          <cell r="K23" t="str">
            <v>-</v>
          </cell>
          <cell r="L23" t="str">
            <v>-</v>
          </cell>
          <cell r="M23" t="str">
            <v>√</v>
          </cell>
          <cell r="N23" t="str">
            <v>-</v>
          </cell>
          <cell r="O23" t="str">
            <v>√</v>
          </cell>
          <cell r="P23" t="str">
            <v>-</v>
          </cell>
          <cell r="Q23" t="str">
            <v>-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√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S1</v>
          </cell>
          <cell r="AA23" t="str">
            <v>Swasta</v>
          </cell>
          <cell r="AB23" t="str">
            <v>Belum Kawin</v>
          </cell>
          <cell r="AC23" t="str">
            <v>Anak</v>
          </cell>
          <cell r="AD23" t="str">
            <v xml:space="preserve"> </v>
          </cell>
        </row>
        <row r="24">
          <cell r="B24">
            <v>17</v>
          </cell>
          <cell r="D24" t="str">
            <v>Jonathan Johanes Tupan</v>
          </cell>
          <cell r="E24" t="str">
            <v>-</v>
          </cell>
          <cell r="F24" t="str">
            <v>L</v>
          </cell>
          <cell r="G24" t="str">
            <v>-</v>
          </cell>
          <cell r="H24" t="str">
            <v>Manado</v>
          </cell>
          <cell r="I24" t="str">
            <v>15.08.2008</v>
          </cell>
          <cell r="J24">
            <v>14</v>
          </cell>
          <cell r="K24" t="str">
            <v>-</v>
          </cell>
          <cell r="L24" t="str">
            <v>√</v>
          </cell>
          <cell r="M24" t="str">
            <v>-</v>
          </cell>
          <cell r="N24" t="str">
            <v>-</v>
          </cell>
          <cell r="O24" t="str">
            <v>-</v>
          </cell>
          <cell r="P24" t="str">
            <v>-</v>
          </cell>
          <cell r="Q24" t="str">
            <v>-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√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SMP</v>
          </cell>
          <cell r="AA24" t="str">
            <v>Siswa</v>
          </cell>
          <cell r="AB24" t="str">
            <v>Belum Kawin</v>
          </cell>
          <cell r="AC24" t="str">
            <v>Anak</v>
          </cell>
          <cell r="AD24" t="str">
            <v xml:space="preserve"> </v>
          </cell>
        </row>
        <row r="25">
          <cell r="B25">
            <v>18</v>
          </cell>
          <cell r="C25" t="str">
            <v>: WIL.3.9/ IV / 02</v>
          </cell>
          <cell r="D25" t="str">
            <v>Alwina T. Kansil</v>
          </cell>
          <cell r="E25" t="str">
            <v>WKO</v>
          </cell>
          <cell r="F25" t="str">
            <v>-</v>
          </cell>
          <cell r="G25" t="str">
            <v>P</v>
          </cell>
          <cell r="H25" t="str">
            <v>Kalipitu</v>
          </cell>
          <cell r="I25" t="str">
            <v>06.07.1957</v>
          </cell>
          <cell r="J25">
            <v>65</v>
          </cell>
          <cell r="K25" t="str">
            <v>Janda</v>
          </cell>
          <cell r="L25" t="str">
            <v>-</v>
          </cell>
          <cell r="M25" t="str">
            <v>√</v>
          </cell>
          <cell r="N25" t="str">
            <v>-</v>
          </cell>
          <cell r="O25" t="str">
            <v>√</v>
          </cell>
          <cell r="P25" t="str">
            <v>√</v>
          </cell>
          <cell r="Q25" t="str">
            <v>-</v>
          </cell>
          <cell r="R25" t="str">
            <v>-</v>
          </cell>
          <cell r="S25" t="str">
            <v>√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SD</v>
          </cell>
          <cell r="AA25" t="str">
            <v>IRT</v>
          </cell>
          <cell r="AB25" t="str">
            <v>Kawin</v>
          </cell>
          <cell r="AC25" t="str">
            <v>Orang Tua</v>
          </cell>
          <cell r="AD25" t="str">
            <v>Lansia</v>
          </cell>
        </row>
        <row r="26">
          <cell r="B26">
            <v>19</v>
          </cell>
          <cell r="D26" t="str">
            <v>Rian Jovan Mamahe</v>
          </cell>
          <cell r="F26" t="str">
            <v>L</v>
          </cell>
          <cell r="G26" t="str">
            <v>-</v>
          </cell>
          <cell r="H26" t="str">
            <v>WKO</v>
          </cell>
          <cell r="I26" t="str">
            <v>06.04.1999</v>
          </cell>
          <cell r="J26">
            <v>23</v>
          </cell>
          <cell r="K26" t="str">
            <v>-</v>
          </cell>
          <cell r="L26" t="str">
            <v>√</v>
          </cell>
          <cell r="M26" t="str">
            <v>-</v>
          </cell>
          <cell r="N26" t="str">
            <v>√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√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SD</v>
          </cell>
          <cell r="AA26" t="str">
            <v>-</v>
          </cell>
          <cell r="AB26" t="str">
            <v>Belum Kawin</v>
          </cell>
          <cell r="AC26" t="str">
            <v>Anak</v>
          </cell>
          <cell r="AD26" t="str">
            <v xml:space="preserve"> </v>
          </cell>
        </row>
        <row r="27">
          <cell r="B27">
            <v>20</v>
          </cell>
          <cell r="D27" t="str">
            <v>Junita Antira Falangi</v>
          </cell>
          <cell r="F27" t="str">
            <v>-</v>
          </cell>
          <cell r="G27" t="str">
            <v>P</v>
          </cell>
          <cell r="H27" t="str">
            <v>Kao</v>
          </cell>
          <cell r="I27" t="str">
            <v>18.06.2008</v>
          </cell>
          <cell r="J27">
            <v>14</v>
          </cell>
          <cell r="K27" t="str">
            <v>-</v>
          </cell>
          <cell r="L27" t="str">
            <v>-</v>
          </cell>
          <cell r="M27" t="str">
            <v>√</v>
          </cell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√</v>
          </cell>
          <cell r="Z27" t="str">
            <v>SD</v>
          </cell>
          <cell r="AA27" t="str">
            <v>Siswa</v>
          </cell>
          <cell r="AB27" t="str">
            <v>Belum Kawin</v>
          </cell>
          <cell r="AC27" t="str">
            <v>Cucu</v>
          </cell>
          <cell r="AD27" t="str">
            <v xml:space="preserve"> </v>
          </cell>
        </row>
        <row r="28">
          <cell r="B28">
            <v>21</v>
          </cell>
          <cell r="D28" t="str">
            <v>Melinda Citra Falangi</v>
          </cell>
          <cell r="F28" t="str">
            <v>-</v>
          </cell>
          <cell r="G28" t="str">
            <v>P</v>
          </cell>
          <cell r="H28" t="str">
            <v>WKO</v>
          </cell>
          <cell r="I28" t="str">
            <v>28.05.2010</v>
          </cell>
          <cell r="J28">
            <v>12</v>
          </cell>
          <cell r="K28" t="str">
            <v>-</v>
          </cell>
          <cell r="L28" t="str">
            <v>-</v>
          </cell>
          <cell r="M28" t="str">
            <v>√</v>
          </cell>
          <cell r="N28" t="str">
            <v>-</v>
          </cell>
          <cell r="O28" t="str">
            <v>-</v>
          </cell>
          <cell r="P28" t="str">
            <v>-</v>
          </cell>
          <cell r="Q28" t="str">
            <v>-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√</v>
          </cell>
          <cell r="Z28" t="str">
            <v>SD</v>
          </cell>
          <cell r="AA28" t="str">
            <v>Siswa</v>
          </cell>
          <cell r="AB28" t="str">
            <v>Belum Kawin</v>
          </cell>
          <cell r="AC28" t="str">
            <v>Cucu</v>
          </cell>
          <cell r="AD28" t="str">
            <v xml:space="preserve"> </v>
          </cell>
        </row>
        <row r="29">
          <cell r="B29">
            <v>22</v>
          </cell>
          <cell r="C29" t="str">
            <v>: WIL.3.9/ IV / 07</v>
          </cell>
          <cell r="D29" t="str">
            <v>Elhir Estefano Paputungan</v>
          </cell>
          <cell r="F29" t="str">
            <v>L</v>
          </cell>
          <cell r="G29" t="str">
            <v>-</v>
          </cell>
          <cell r="H29" t="str">
            <v>WKO</v>
          </cell>
          <cell r="I29" t="str">
            <v>04.10.1994</v>
          </cell>
          <cell r="J29">
            <v>28</v>
          </cell>
          <cell r="K29" t="str">
            <v>19.02.2021</v>
          </cell>
          <cell r="L29" t="str">
            <v>√</v>
          </cell>
          <cell r="M29" t="str">
            <v>-</v>
          </cell>
          <cell r="N29" t="str">
            <v>√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√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SD</v>
          </cell>
          <cell r="AA29" t="str">
            <v>Swasta</v>
          </cell>
          <cell r="AB29" t="str">
            <v>Kawin</v>
          </cell>
          <cell r="AC29" t="str">
            <v>Kepala Keluarga</v>
          </cell>
          <cell r="AD29" t="str">
            <v xml:space="preserve"> </v>
          </cell>
        </row>
        <row r="30">
          <cell r="B30">
            <v>23</v>
          </cell>
          <cell r="D30" t="str">
            <v>Esalista Popoko</v>
          </cell>
          <cell r="F30" t="str">
            <v>-</v>
          </cell>
          <cell r="G30" t="str">
            <v>P</v>
          </cell>
          <cell r="H30" t="str">
            <v>Wosia</v>
          </cell>
          <cell r="I30" t="str">
            <v>12.10.1997</v>
          </cell>
          <cell r="J30">
            <v>25</v>
          </cell>
          <cell r="K30" t="str">
            <v>-</v>
          </cell>
          <cell r="L30" t="str">
            <v>-</v>
          </cell>
          <cell r="M30" t="str">
            <v>√</v>
          </cell>
          <cell r="N30" t="str">
            <v>-</v>
          </cell>
          <cell r="O30" t="str">
            <v>√</v>
          </cell>
          <cell r="P30" t="str">
            <v>-</v>
          </cell>
          <cell r="Q30" t="str">
            <v>-</v>
          </cell>
          <cell r="R30" t="str">
            <v>-</v>
          </cell>
          <cell r="S30" t="str">
            <v>√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SMA</v>
          </cell>
          <cell r="AA30" t="str">
            <v>-</v>
          </cell>
          <cell r="AB30" t="str">
            <v>Belum Kawin</v>
          </cell>
          <cell r="AC30" t="str">
            <v>Istri</v>
          </cell>
          <cell r="AD30" t="str">
            <v xml:space="preserve"> </v>
          </cell>
        </row>
        <row r="31">
          <cell r="B31">
            <v>24</v>
          </cell>
          <cell r="D31" t="str">
            <v>Fabio Marcelino Paputungan</v>
          </cell>
          <cell r="F31" t="str">
            <v>L</v>
          </cell>
          <cell r="G31" t="str">
            <v>-</v>
          </cell>
          <cell r="H31" t="str">
            <v>Tobelo</v>
          </cell>
          <cell r="I31" t="str">
            <v>05.02.2018</v>
          </cell>
          <cell r="J31">
            <v>4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√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Belum Kawin</v>
          </cell>
          <cell r="AC31" t="str">
            <v>Anak</v>
          </cell>
          <cell r="AD31" t="str">
            <v xml:space="preserve"> </v>
          </cell>
        </row>
        <row r="32">
          <cell r="B32">
            <v>25</v>
          </cell>
          <cell r="D32" t="str">
            <v>John N. Paputungan</v>
          </cell>
          <cell r="E32" t="str">
            <v>WKO</v>
          </cell>
          <cell r="F32" t="str">
            <v>L</v>
          </cell>
          <cell r="G32" t="str">
            <v>-</v>
          </cell>
          <cell r="H32" t="str">
            <v>Kao</v>
          </cell>
          <cell r="I32" t="str">
            <v>13.06.1983</v>
          </cell>
          <cell r="J32">
            <v>39</v>
          </cell>
          <cell r="K32" t="str">
            <v>-</v>
          </cell>
          <cell r="L32" t="str">
            <v>√</v>
          </cell>
          <cell r="M32" t="str">
            <v>-</v>
          </cell>
          <cell r="N32" t="str">
            <v>√</v>
          </cell>
          <cell r="O32" t="str">
            <v>-</v>
          </cell>
          <cell r="P32" t="str">
            <v>√</v>
          </cell>
          <cell r="Q32" t="str">
            <v>-</v>
          </cell>
          <cell r="R32" t="str">
            <v>√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SMK</v>
          </cell>
          <cell r="AA32" t="str">
            <v>Swasta</v>
          </cell>
          <cell r="AB32" t="str">
            <v>Kawin</v>
          </cell>
          <cell r="AC32" t="str">
            <v>Saudara</v>
          </cell>
          <cell r="AD32" t="str">
            <v xml:space="preserve"> </v>
          </cell>
        </row>
        <row r="33">
          <cell r="B33">
            <v>26</v>
          </cell>
          <cell r="D33" t="str">
            <v>Prita Laura Paputungan</v>
          </cell>
          <cell r="F33" t="str">
            <v>-</v>
          </cell>
          <cell r="G33" t="str">
            <v>P</v>
          </cell>
          <cell r="H33" t="str">
            <v>WKO</v>
          </cell>
          <cell r="I33" t="str">
            <v>25.02.2007</v>
          </cell>
          <cell r="J33">
            <v>15</v>
          </cell>
          <cell r="K33" t="str">
            <v>-</v>
          </cell>
          <cell r="L33" t="str">
            <v>√</v>
          </cell>
          <cell r="M33" t="str">
            <v>-</v>
          </cell>
          <cell r="N33" t="str">
            <v>-</v>
          </cell>
          <cell r="O33" t="str">
            <v>-</v>
          </cell>
          <cell r="P33" t="str">
            <v>-</v>
          </cell>
          <cell r="Q33" t="str">
            <v>-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√</v>
          </cell>
          <cell r="X33" t="str">
            <v>-</v>
          </cell>
          <cell r="Y33" t="str">
            <v>-</v>
          </cell>
          <cell r="Z33" t="str">
            <v>SMP</v>
          </cell>
          <cell r="AA33" t="str">
            <v>Siswa</v>
          </cell>
          <cell r="AB33" t="str">
            <v>Belum Kawin</v>
          </cell>
          <cell r="AC33" t="str">
            <v>Keponakan</v>
          </cell>
          <cell r="AD33" t="str">
            <v xml:space="preserve"> </v>
          </cell>
        </row>
        <row r="34">
          <cell r="B34">
            <v>27</v>
          </cell>
          <cell r="C34" t="str">
            <v>: WIL.3.9/ IV / 05</v>
          </cell>
          <cell r="D34" t="str">
            <v>Fence Kansil</v>
          </cell>
          <cell r="E34" t="str">
            <v>WKO</v>
          </cell>
          <cell r="F34" t="str">
            <v>L</v>
          </cell>
          <cell r="G34" t="str">
            <v>-</v>
          </cell>
          <cell r="H34" t="str">
            <v>Pitu</v>
          </cell>
          <cell r="I34" t="str">
            <v>26.06.1982</v>
          </cell>
          <cell r="J34">
            <v>40</v>
          </cell>
          <cell r="K34" t="str">
            <v>Duda</v>
          </cell>
          <cell r="L34" t="str">
            <v>√</v>
          </cell>
          <cell r="M34" t="str">
            <v>-</v>
          </cell>
          <cell r="N34" t="str">
            <v>√</v>
          </cell>
          <cell r="O34" t="str">
            <v>-</v>
          </cell>
          <cell r="P34" t="str">
            <v>√</v>
          </cell>
          <cell r="Q34" t="str">
            <v>-</v>
          </cell>
          <cell r="R34" t="str">
            <v>√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SMA</v>
          </cell>
          <cell r="AA34" t="str">
            <v>Sopir</v>
          </cell>
          <cell r="AB34" t="str">
            <v>Kawin</v>
          </cell>
          <cell r="AC34" t="str">
            <v>Kepala Keluarga</v>
          </cell>
          <cell r="AD34" t="str">
            <v xml:space="preserve"> </v>
          </cell>
        </row>
        <row r="35">
          <cell r="B35">
            <v>28</v>
          </cell>
          <cell r="D35" t="str">
            <v>Dela Lili Marlian Kansil</v>
          </cell>
          <cell r="F35" t="str">
            <v>-</v>
          </cell>
          <cell r="G35" t="str">
            <v>P</v>
          </cell>
          <cell r="H35" t="str">
            <v>WKO</v>
          </cell>
          <cell r="I35" t="str">
            <v>13.02.2003</v>
          </cell>
          <cell r="J35">
            <v>19</v>
          </cell>
          <cell r="K35" t="str">
            <v>-</v>
          </cell>
          <cell r="L35" t="str">
            <v>-</v>
          </cell>
          <cell r="M35" t="str">
            <v>√</v>
          </cell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√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SMA</v>
          </cell>
          <cell r="AA35" t="str">
            <v>Siswa</v>
          </cell>
          <cell r="AB35" t="str">
            <v>Belum Kawin</v>
          </cell>
          <cell r="AC35" t="str">
            <v>Anak</v>
          </cell>
          <cell r="AD35" t="str">
            <v xml:space="preserve"> </v>
          </cell>
        </row>
        <row r="36">
          <cell r="B36">
            <v>29</v>
          </cell>
          <cell r="D36" t="str">
            <v>Vika Jein Enjelika Kansil</v>
          </cell>
          <cell r="F36" t="str">
            <v>-</v>
          </cell>
          <cell r="G36" t="str">
            <v>P</v>
          </cell>
          <cell r="H36" t="str">
            <v>Ternate</v>
          </cell>
          <cell r="I36" t="str">
            <v>17.01.2007</v>
          </cell>
          <cell r="J36">
            <v>15</v>
          </cell>
          <cell r="K36" t="str">
            <v>-</v>
          </cell>
          <cell r="L36" t="str">
            <v>-</v>
          </cell>
          <cell r="M36" t="str">
            <v>√</v>
          </cell>
          <cell r="N36" t="str">
            <v>-</v>
          </cell>
          <cell r="O36" t="str">
            <v>-</v>
          </cell>
          <cell r="P36" t="str">
            <v>-</v>
          </cell>
          <cell r="Q36" t="str">
            <v>-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√</v>
          </cell>
          <cell r="X36" t="str">
            <v>-</v>
          </cell>
          <cell r="Y36" t="str">
            <v>-</v>
          </cell>
          <cell r="Z36" t="str">
            <v>SMP</v>
          </cell>
          <cell r="AA36" t="str">
            <v>Siswa</v>
          </cell>
          <cell r="AB36" t="str">
            <v>Belum Kawin</v>
          </cell>
          <cell r="AC36" t="str">
            <v>Anak</v>
          </cell>
          <cell r="AD36" t="str">
            <v xml:space="preserve"> </v>
          </cell>
        </row>
        <row r="37">
          <cell r="B37">
            <v>30</v>
          </cell>
          <cell r="D37" t="str">
            <v>Leonel Rangga Kansil</v>
          </cell>
          <cell r="F37" t="str">
            <v>L</v>
          </cell>
          <cell r="G37" t="str">
            <v>-</v>
          </cell>
          <cell r="H37" t="str">
            <v>WKO</v>
          </cell>
          <cell r="I37" t="str">
            <v>18.01.2008</v>
          </cell>
          <cell r="J37">
            <v>14</v>
          </cell>
          <cell r="K37" t="str">
            <v>-</v>
          </cell>
          <cell r="L37" t="str">
            <v>√</v>
          </cell>
          <cell r="M37" t="str">
            <v>-</v>
          </cell>
          <cell r="N37" t="str">
            <v>-</v>
          </cell>
          <cell r="O37" t="str">
            <v>-</v>
          </cell>
          <cell r="P37" t="str">
            <v>-</v>
          </cell>
          <cell r="Q37" t="str">
            <v>-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√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SMP</v>
          </cell>
          <cell r="AA37" t="str">
            <v>Siswa</v>
          </cell>
          <cell r="AB37" t="str">
            <v>Belum Kawin</v>
          </cell>
          <cell r="AC37" t="str">
            <v>Anak</v>
          </cell>
          <cell r="AD37" t="str">
            <v xml:space="preserve"> </v>
          </cell>
        </row>
        <row r="38">
          <cell r="B38">
            <v>31</v>
          </cell>
          <cell r="D38" t="str">
            <v>Reynaldo Lawongo, A.Md</v>
          </cell>
          <cell r="F38" t="str">
            <v>L</v>
          </cell>
          <cell r="G38" t="str">
            <v>-</v>
          </cell>
          <cell r="H38" t="str">
            <v>Ternate</v>
          </cell>
          <cell r="I38" t="str">
            <v>02.04.1989</v>
          </cell>
          <cell r="J38">
            <v>33</v>
          </cell>
          <cell r="K38" t="str">
            <v>-</v>
          </cell>
          <cell r="L38" t="str">
            <v>√</v>
          </cell>
          <cell r="M38" t="str">
            <v>-</v>
          </cell>
          <cell r="N38" t="str">
            <v>√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√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D3</v>
          </cell>
          <cell r="AA38" t="str">
            <v>Wiraswasta</v>
          </cell>
          <cell r="AB38" t="str">
            <v>Belum Kawin</v>
          </cell>
          <cell r="AC38" t="str">
            <v>Saudara</v>
          </cell>
          <cell r="AD38" t="str">
            <v xml:space="preserve"> </v>
          </cell>
        </row>
        <row r="39">
          <cell r="B39">
            <v>32</v>
          </cell>
          <cell r="D39" t="str">
            <v>Kristovel Prima Lawanuru</v>
          </cell>
          <cell r="F39" t="str">
            <v>L</v>
          </cell>
          <cell r="G39" t="str">
            <v>-</v>
          </cell>
          <cell r="H39" t="str">
            <v>Kao</v>
          </cell>
          <cell r="I39" t="str">
            <v>13.12.1998</v>
          </cell>
          <cell r="J39">
            <v>24</v>
          </cell>
          <cell r="K39" t="str">
            <v>-</v>
          </cell>
          <cell r="L39" t="str">
            <v>√</v>
          </cell>
          <cell r="M39" t="str">
            <v>-</v>
          </cell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√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SD</v>
          </cell>
          <cell r="AA39" t="str">
            <v>Siswa</v>
          </cell>
          <cell r="AB39" t="str">
            <v>Belum Kawin</v>
          </cell>
          <cell r="AC39" t="str">
            <v>Saudara</v>
          </cell>
          <cell r="AD39" t="str">
            <v xml:space="preserve"> </v>
          </cell>
        </row>
        <row r="40">
          <cell r="B40">
            <v>33</v>
          </cell>
          <cell r="C40" t="str">
            <v>: WIL.3.9/ IV / 08</v>
          </cell>
          <cell r="D40" t="str">
            <v>Joubert Mamahe</v>
          </cell>
          <cell r="E40" t="str">
            <v>WKO</v>
          </cell>
          <cell r="F40" t="str">
            <v>L</v>
          </cell>
          <cell r="G40" t="str">
            <v>-</v>
          </cell>
          <cell r="H40" t="str">
            <v>WKO</v>
          </cell>
          <cell r="I40" t="str">
            <v>24.07.1969</v>
          </cell>
          <cell r="J40">
            <v>53</v>
          </cell>
          <cell r="K40" t="str">
            <v>23.10.1994</v>
          </cell>
          <cell r="L40" t="str">
            <v>√</v>
          </cell>
          <cell r="M40" t="str">
            <v>-</v>
          </cell>
          <cell r="N40" t="str">
            <v>√</v>
          </cell>
          <cell r="O40" t="str">
            <v>-</v>
          </cell>
          <cell r="P40" t="str">
            <v>√</v>
          </cell>
          <cell r="Q40" t="str">
            <v>-</v>
          </cell>
          <cell r="R40" t="str">
            <v>√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SMA</v>
          </cell>
          <cell r="AA40" t="str">
            <v>Wiraswasta</v>
          </cell>
          <cell r="AB40" t="str">
            <v>Kawin</v>
          </cell>
          <cell r="AC40" t="str">
            <v>Ponakan</v>
          </cell>
          <cell r="AD40" t="str">
            <v xml:space="preserve"> </v>
          </cell>
        </row>
        <row r="41">
          <cell r="B41">
            <v>34</v>
          </cell>
          <cell r="D41" t="str">
            <v>Titiek Dwiwati Tasmin</v>
          </cell>
          <cell r="F41" t="str">
            <v>-</v>
          </cell>
          <cell r="G41" t="str">
            <v>P</v>
          </cell>
          <cell r="H41" t="str">
            <v>Tobelo</v>
          </cell>
          <cell r="I41" t="str">
            <v>03.02.1973</v>
          </cell>
          <cell r="J41">
            <v>49</v>
          </cell>
          <cell r="K41" t="str">
            <v>-</v>
          </cell>
          <cell r="L41" t="str">
            <v>√</v>
          </cell>
          <cell r="M41" t="str">
            <v>-</v>
          </cell>
          <cell r="N41" t="str">
            <v>-</v>
          </cell>
          <cell r="O41" t="str">
            <v>√</v>
          </cell>
          <cell r="P41" t="str">
            <v>-</v>
          </cell>
          <cell r="Q41" t="str">
            <v>√</v>
          </cell>
          <cell r="R41" t="str">
            <v>-</v>
          </cell>
          <cell r="S41" t="str">
            <v>√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D3</v>
          </cell>
          <cell r="AA41" t="str">
            <v>PNS</v>
          </cell>
          <cell r="AB41" t="str">
            <v>Kawin</v>
          </cell>
          <cell r="AC41" t="str">
            <v>Istri</v>
          </cell>
          <cell r="AD41" t="str">
            <v xml:space="preserve"> </v>
          </cell>
        </row>
        <row r="42">
          <cell r="B42">
            <v>35</v>
          </cell>
          <cell r="D42" t="str">
            <v>Elrita Pitresia Mamahe</v>
          </cell>
          <cell r="F42" t="str">
            <v>-</v>
          </cell>
          <cell r="G42" t="str">
            <v>P</v>
          </cell>
          <cell r="H42" t="str">
            <v>Tobelo</v>
          </cell>
          <cell r="I42" t="str">
            <v>24.11.1999</v>
          </cell>
          <cell r="J42">
            <v>23</v>
          </cell>
          <cell r="K42" t="str">
            <v>-</v>
          </cell>
          <cell r="L42" t="str">
            <v>√</v>
          </cell>
          <cell r="M42" t="str">
            <v>-</v>
          </cell>
          <cell r="N42" t="str">
            <v>-</v>
          </cell>
          <cell r="O42" t="str">
            <v>√</v>
          </cell>
          <cell r="P42" t="str">
            <v>-</v>
          </cell>
          <cell r="Q42" t="str">
            <v>-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√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S1</v>
          </cell>
          <cell r="AA42" t="str">
            <v>Mahasiswa</v>
          </cell>
          <cell r="AB42" t="str">
            <v>Belum Kawin</v>
          </cell>
          <cell r="AC42" t="str">
            <v>Anak</v>
          </cell>
          <cell r="AD42" t="str">
            <v xml:space="preserve"> </v>
          </cell>
        </row>
        <row r="43">
          <cell r="B43">
            <v>36</v>
          </cell>
          <cell r="D43" t="str">
            <v>Julio Trisno Ario Mamahe</v>
          </cell>
          <cell r="F43" t="str">
            <v>L</v>
          </cell>
          <cell r="G43" t="str">
            <v>-</v>
          </cell>
          <cell r="H43" t="str">
            <v>Tobelo</v>
          </cell>
          <cell r="I43" t="str">
            <v>19.07.2003</v>
          </cell>
          <cell r="J43">
            <v>19</v>
          </cell>
          <cell r="K43" t="str">
            <v>-</v>
          </cell>
          <cell r="L43" t="str">
            <v>√</v>
          </cell>
          <cell r="M43" t="str">
            <v>-</v>
          </cell>
          <cell r="N43" t="str">
            <v>√</v>
          </cell>
          <cell r="O43" t="str">
            <v>-</v>
          </cell>
          <cell r="P43" t="str">
            <v>-</v>
          </cell>
          <cell r="Q43" t="str">
            <v>-</v>
          </cell>
          <cell r="R43" t="str">
            <v>-</v>
          </cell>
          <cell r="S43" t="str">
            <v>-</v>
          </cell>
          <cell r="T43" t="str">
            <v>√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SMA</v>
          </cell>
          <cell r="AA43" t="str">
            <v>Siswa</v>
          </cell>
          <cell r="AB43" t="str">
            <v>Belum Kawin</v>
          </cell>
          <cell r="AC43" t="str">
            <v>Anak</v>
          </cell>
          <cell r="AD43" t="str">
            <v xml:space="preserve"> </v>
          </cell>
        </row>
        <row r="44">
          <cell r="B44">
            <v>37</v>
          </cell>
          <cell r="D44" t="str">
            <v>Valensia Helwen Mamahe</v>
          </cell>
          <cell r="F44" t="str">
            <v>-</v>
          </cell>
          <cell r="G44" t="str">
            <v>P</v>
          </cell>
          <cell r="H44" t="str">
            <v>Tobelo</v>
          </cell>
          <cell r="I44" t="str">
            <v>21.11.2011</v>
          </cell>
          <cell r="J44">
            <v>11</v>
          </cell>
          <cell r="K44" t="str">
            <v>-</v>
          </cell>
          <cell r="L44" t="str">
            <v>-</v>
          </cell>
          <cell r="M44" t="str">
            <v>√</v>
          </cell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√</v>
          </cell>
          <cell r="Z44" t="str">
            <v>SD</v>
          </cell>
          <cell r="AA44" t="str">
            <v>Siswa</v>
          </cell>
          <cell r="AB44" t="str">
            <v>Belum Kawin</v>
          </cell>
          <cell r="AC44" t="str">
            <v>Anak</v>
          </cell>
          <cell r="AD44" t="str">
            <v xml:space="preserve"> </v>
          </cell>
        </row>
        <row r="45">
          <cell r="B45">
            <v>38</v>
          </cell>
          <cell r="C45" t="str">
            <v>: WIL.3.9/ IV / 14</v>
          </cell>
          <cell r="D45" t="str">
            <v>Piter Moot</v>
          </cell>
          <cell r="E45" t="str">
            <v>WKO</v>
          </cell>
          <cell r="F45" t="str">
            <v>L</v>
          </cell>
          <cell r="G45" t="str">
            <v>-</v>
          </cell>
          <cell r="H45" t="str">
            <v>WKO</v>
          </cell>
          <cell r="I45" t="str">
            <v>25.02.1970</v>
          </cell>
          <cell r="J45">
            <v>52</v>
          </cell>
          <cell r="K45" t="str">
            <v>26.12.1997</v>
          </cell>
          <cell r="L45" t="str">
            <v>√</v>
          </cell>
          <cell r="M45" t="str">
            <v>-</v>
          </cell>
          <cell r="N45" t="str">
            <v>√</v>
          </cell>
          <cell r="O45" t="str">
            <v>-</v>
          </cell>
          <cell r="P45" t="str">
            <v>√</v>
          </cell>
          <cell r="Q45" t="str">
            <v>-</v>
          </cell>
          <cell r="R45" t="str">
            <v>√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SMP</v>
          </cell>
          <cell r="AA45" t="str">
            <v>Tani</v>
          </cell>
          <cell r="AB45" t="str">
            <v>Kawin</v>
          </cell>
          <cell r="AC45" t="str">
            <v>Suami</v>
          </cell>
          <cell r="AD45" t="str">
            <v xml:space="preserve"> </v>
          </cell>
        </row>
        <row r="46">
          <cell r="B46">
            <v>39</v>
          </cell>
          <cell r="D46" t="str">
            <v>Amelia Kromen</v>
          </cell>
          <cell r="F46" t="str">
            <v>-</v>
          </cell>
          <cell r="G46" t="str">
            <v>P</v>
          </cell>
          <cell r="H46" t="str">
            <v>WKO</v>
          </cell>
          <cell r="I46" t="str">
            <v>16.01.1973</v>
          </cell>
          <cell r="J46">
            <v>49</v>
          </cell>
          <cell r="K46" t="str">
            <v>-</v>
          </cell>
          <cell r="L46" t="str">
            <v>-</v>
          </cell>
          <cell r="M46" t="str">
            <v>√</v>
          </cell>
          <cell r="N46" t="str">
            <v>-</v>
          </cell>
          <cell r="O46" t="str">
            <v>√</v>
          </cell>
          <cell r="P46" t="str">
            <v>-</v>
          </cell>
          <cell r="Q46" t="str">
            <v>√</v>
          </cell>
          <cell r="R46" t="str">
            <v>-</v>
          </cell>
          <cell r="S46" t="str">
            <v>√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SD</v>
          </cell>
          <cell r="AA46" t="str">
            <v>IRT</v>
          </cell>
          <cell r="AB46" t="str">
            <v>Kawin</v>
          </cell>
          <cell r="AC46" t="str">
            <v>Istri</v>
          </cell>
          <cell r="AD46" t="str">
            <v xml:space="preserve"> </v>
          </cell>
        </row>
        <row r="47">
          <cell r="B47">
            <v>40</v>
          </cell>
          <cell r="D47" t="str">
            <v>Vincen Moot</v>
          </cell>
          <cell r="F47" t="str">
            <v>L</v>
          </cell>
          <cell r="G47" t="str">
            <v>-</v>
          </cell>
          <cell r="H47" t="str">
            <v>WKO</v>
          </cell>
          <cell r="I47" t="str">
            <v>16.08.1999</v>
          </cell>
          <cell r="J47">
            <v>23</v>
          </cell>
          <cell r="K47" t="str">
            <v>-</v>
          </cell>
          <cell r="L47" t="str">
            <v>√</v>
          </cell>
          <cell r="M47" t="str">
            <v>-</v>
          </cell>
          <cell r="N47" t="str">
            <v>√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√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SD</v>
          </cell>
          <cell r="AA47" t="str">
            <v>-</v>
          </cell>
          <cell r="AB47" t="str">
            <v>Belum Kawin</v>
          </cell>
          <cell r="AC47" t="str">
            <v>Anak</v>
          </cell>
          <cell r="AD47" t="str">
            <v xml:space="preserve"> </v>
          </cell>
        </row>
        <row r="48">
          <cell r="B48">
            <v>41</v>
          </cell>
          <cell r="D48" t="str">
            <v>Given Moot</v>
          </cell>
          <cell r="F48" t="str">
            <v>L</v>
          </cell>
          <cell r="G48" t="str">
            <v>-</v>
          </cell>
          <cell r="H48" t="str">
            <v>WKO</v>
          </cell>
          <cell r="I48" t="str">
            <v>21.02.2005</v>
          </cell>
          <cell r="J48">
            <v>17</v>
          </cell>
          <cell r="K48" t="str">
            <v>-</v>
          </cell>
          <cell r="L48" t="str">
            <v>√</v>
          </cell>
          <cell r="M48" t="str">
            <v>-</v>
          </cell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√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SMA</v>
          </cell>
          <cell r="AA48" t="str">
            <v>Siswa</v>
          </cell>
          <cell r="AB48" t="str">
            <v>Belum Kawin</v>
          </cell>
          <cell r="AC48" t="str">
            <v>Anak</v>
          </cell>
          <cell r="AD48" t="str">
            <v xml:space="preserve"> </v>
          </cell>
        </row>
        <row r="49">
          <cell r="B49">
            <v>42</v>
          </cell>
          <cell r="D49" t="str">
            <v>Corneles Moot</v>
          </cell>
          <cell r="F49" t="str">
            <v>L</v>
          </cell>
          <cell r="G49" t="str">
            <v>-</v>
          </cell>
          <cell r="H49" t="str">
            <v>WKO</v>
          </cell>
          <cell r="I49" t="str">
            <v>17.11.2015</v>
          </cell>
          <cell r="J49">
            <v>7</v>
          </cell>
          <cell r="K49" t="str">
            <v>-</v>
          </cell>
          <cell r="L49" t="str">
            <v>√</v>
          </cell>
          <cell r="M49" t="str">
            <v>-</v>
          </cell>
          <cell r="N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√</v>
          </cell>
          <cell r="Y49" t="str">
            <v>-</v>
          </cell>
          <cell r="Z49" t="str">
            <v>TK</v>
          </cell>
          <cell r="AA49" t="str">
            <v>-</v>
          </cell>
          <cell r="AB49" t="str">
            <v>Belum Kawin</v>
          </cell>
          <cell r="AC49" t="str">
            <v>Anak</v>
          </cell>
          <cell r="AD49" t="str">
            <v xml:space="preserve"> </v>
          </cell>
        </row>
        <row r="50">
          <cell r="B50">
            <v>43</v>
          </cell>
          <cell r="D50" t="str">
            <v>Paskahlia Moot</v>
          </cell>
          <cell r="F50" t="str">
            <v>-</v>
          </cell>
          <cell r="G50" t="str">
            <v>P</v>
          </cell>
          <cell r="H50" t="str">
            <v>WKO</v>
          </cell>
          <cell r="I50" t="str">
            <v>20.04.2019</v>
          </cell>
          <cell r="J50">
            <v>3</v>
          </cell>
          <cell r="K50" t="str">
            <v>-</v>
          </cell>
          <cell r="L50" t="str">
            <v>-</v>
          </cell>
          <cell r="M50" t="str">
            <v>-</v>
          </cell>
          <cell r="N50" t="str">
            <v>-</v>
          </cell>
          <cell r="O50" t="str">
            <v>-</v>
          </cell>
          <cell r="P50" t="str">
            <v>-</v>
          </cell>
          <cell r="Q50" t="str">
            <v>-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√</v>
          </cell>
          <cell r="Z50" t="str">
            <v>-</v>
          </cell>
          <cell r="AA50" t="str">
            <v>-</v>
          </cell>
          <cell r="AB50" t="str">
            <v>Belum Kawin</v>
          </cell>
          <cell r="AC50" t="str">
            <v>Cucu</v>
          </cell>
          <cell r="AD50" t="str">
            <v xml:space="preserve"> </v>
          </cell>
        </row>
        <row r="51">
          <cell r="B51">
            <v>44</v>
          </cell>
          <cell r="C51" t="str">
            <v>: WIL.3.9/ IV / 17</v>
          </cell>
          <cell r="D51" t="str">
            <v>Yobert Rembet</v>
          </cell>
          <cell r="E51" t="str">
            <v>WKO</v>
          </cell>
          <cell r="F51" t="str">
            <v>L</v>
          </cell>
          <cell r="G51" t="str">
            <v>-</v>
          </cell>
          <cell r="H51" t="str">
            <v>Kalipitu</v>
          </cell>
          <cell r="I51" t="str">
            <v>08.12.1954</v>
          </cell>
          <cell r="J51">
            <v>68</v>
          </cell>
          <cell r="K51" t="str">
            <v>08.08.1976</v>
          </cell>
          <cell r="L51" t="str">
            <v>√</v>
          </cell>
          <cell r="M51" t="str">
            <v>-</v>
          </cell>
          <cell r="N51" t="str">
            <v>√</v>
          </cell>
          <cell r="O51" t="str">
            <v>-</v>
          </cell>
          <cell r="P51" t="str">
            <v>√</v>
          </cell>
          <cell r="Q51" t="str">
            <v>-</v>
          </cell>
          <cell r="R51" t="str">
            <v>√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SD</v>
          </cell>
          <cell r="AA51" t="str">
            <v>Tani</v>
          </cell>
          <cell r="AB51" t="str">
            <v>Kawin</v>
          </cell>
          <cell r="AC51" t="str">
            <v>Suami</v>
          </cell>
          <cell r="AD51" t="str">
            <v>Lansia</v>
          </cell>
        </row>
        <row r="52">
          <cell r="B52">
            <v>45</v>
          </cell>
          <cell r="D52" t="str">
            <v>Redina Mangembulude</v>
          </cell>
          <cell r="F52" t="str">
            <v>-</v>
          </cell>
          <cell r="G52" t="str">
            <v>P</v>
          </cell>
          <cell r="H52" t="str">
            <v>Posi-Posi Rao</v>
          </cell>
          <cell r="I52" t="str">
            <v>21.08.1953</v>
          </cell>
          <cell r="J52">
            <v>69</v>
          </cell>
          <cell r="K52" t="str">
            <v>-</v>
          </cell>
          <cell r="L52" t="str">
            <v>-</v>
          </cell>
          <cell r="M52" t="str">
            <v>√</v>
          </cell>
          <cell r="N52" t="str">
            <v>-</v>
          </cell>
          <cell r="O52" t="str">
            <v>√</v>
          </cell>
          <cell r="P52" t="str">
            <v>-</v>
          </cell>
          <cell r="Q52" t="str">
            <v>√</v>
          </cell>
          <cell r="R52" t="str">
            <v>-</v>
          </cell>
          <cell r="S52" t="str">
            <v>√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SD</v>
          </cell>
          <cell r="AA52" t="str">
            <v>Tani</v>
          </cell>
          <cell r="AB52" t="str">
            <v>Kawin</v>
          </cell>
          <cell r="AC52" t="str">
            <v>Istri</v>
          </cell>
          <cell r="AD52" t="str">
            <v>Lansia</v>
          </cell>
        </row>
        <row r="53">
          <cell r="B53">
            <v>46</v>
          </cell>
          <cell r="C53" t="str">
            <v>: WIL.3.9/ IV / 10</v>
          </cell>
          <cell r="D53" t="str">
            <v>Kornelius Mamahe</v>
          </cell>
          <cell r="E53" t="str">
            <v>WKO</v>
          </cell>
          <cell r="F53" t="str">
            <v>L</v>
          </cell>
          <cell r="G53" t="str">
            <v>-</v>
          </cell>
          <cell r="H53" t="str">
            <v>WKO</v>
          </cell>
          <cell r="I53" t="str">
            <v>31.12.1970</v>
          </cell>
          <cell r="J53">
            <v>52</v>
          </cell>
          <cell r="K53" t="str">
            <v>06.12.1998</v>
          </cell>
          <cell r="L53" t="str">
            <v>√</v>
          </cell>
          <cell r="M53" t="str">
            <v>-</v>
          </cell>
          <cell r="N53" t="str">
            <v>√</v>
          </cell>
          <cell r="O53" t="str">
            <v>-</v>
          </cell>
          <cell r="P53" t="str">
            <v>√</v>
          </cell>
          <cell r="Q53" t="str">
            <v>-</v>
          </cell>
          <cell r="R53" t="str">
            <v>√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SMP</v>
          </cell>
          <cell r="AA53" t="str">
            <v>Tukang Bengkel</v>
          </cell>
          <cell r="AB53" t="str">
            <v>Kawin</v>
          </cell>
          <cell r="AC53" t="str">
            <v>Suami</v>
          </cell>
          <cell r="AD53" t="str">
            <v xml:space="preserve"> </v>
          </cell>
        </row>
        <row r="54">
          <cell r="B54">
            <v>47</v>
          </cell>
          <cell r="D54" t="str">
            <v>Naomi Nyenye</v>
          </cell>
          <cell r="F54" t="str">
            <v>-</v>
          </cell>
          <cell r="G54" t="str">
            <v>P</v>
          </cell>
          <cell r="H54" t="str">
            <v>Efi-Efi</v>
          </cell>
          <cell r="I54" t="str">
            <v>30.09.1979</v>
          </cell>
          <cell r="J54">
            <v>43</v>
          </cell>
          <cell r="K54" t="str">
            <v>-</v>
          </cell>
          <cell r="L54" t="str">
            <v>√</v>
          </cell>
          <cell r="M54" t="str">
            <v>-</v>
          </cell>
          <cell r="N54" t="str">
            <v>-</v>
          </cell>
          <cell r="O54" t="str">
            <v>√</v>
          </cell>
          <cell r="P54" t="str">
            <v>-</v>
          </cell>
          <cell r="Q54" t="str">
            <v>√</v>
          </cell>
          <cell r="R54" t="str">
            <v>-</v>
          </cell>
          <cell r="S54" t="str">
            <v>√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SMP</v>
          </cell>
          <cell r="AA54" t="str">
            <v>IRT</v>
          </cell>
          <cell r="AB54" t="str">
            <v>Kawin</v>
          </cell>
          <cell r="AC54" t="str">
            <v>Istri</v>
          </cell>
          <cell r="AD54" t="str">
            <v xml:space="preserve"> </v>
          </cell>
        </row>
        <row r="55">
          <cell r="B55">
            <v>48</v>
          </cell>
          <cell r="D55" t="str">
            <v>Renaldi Djorgi Mamahe</v>
          </cell>
          <cell r="F55" t="str">
            <v>L</v>
          </cell>
          <cell r="G55" t="str">
            <v>-</v>
          </cell>
          <cell r="H55" t="str">
            <v>Efi-Efi</v>
          </cell>
          <cell r="I55" t="str">
            <v>17.03.1999</v>
          </cell>
          <cell r="J55">
            <v>23</v>
          </cell>
          <cell r="K55" t="str">
            <v>-</v>
          </cell>
          <cell r="L55" t="str">
            <v>√</v>
          </cell>
          <cell r="M55" t="str">
            <v>-</v>
          </cell>
          <cell r="N55" t="str">
            <v>√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√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S1</v>
          </cell>
          <cell r="AA55" t="str">
            <v>Mahasiswa</v>
          </cell>
          <cell r="AB55" t="str">
            <v>Belum Kawin</v>
          </cell>
          <cell r="AC55" t="str">
            <v>Anak</v>
          </cell>
          <cell r="AD55" t="str">
            <v xml:space="preserve"> </v>
          </cell>
        </row>
        <row r="56">
          <cell r="B56">
            <v>49</v>
          </cell>
          <cell r="D56" t="str">
            <v>Sergio Mamahe</v>
          </cell>
          <cell r="F56" t="str">
            <v>L</v>
          </cell>
          <cell r="G56" t="str">
            <v>-</v>
          </cell>
          <cell r="H56" t="str">
            <v>WKO</v>
          </cell>
          <cell r="I56" t="str">
            <v>11.07.2013</v>
          </cell>
          <cell r="J56">
            <v>9</v>
          </cell>
          <cell r="K56" t="str">
            <v>-</v>
          </cell>
          <cell r="L56" t="str">
            <v>-</v>
          </cell>
          <cell r="M56" t="str">
            <v>-</v>
          </cell>
          <cell r="N56" t="str">
            <v>-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√</v>
          </cell>
          <cell r="Y56" t="str">
            <v>-</v>
          </cell>
          <cell r="Z56" t="str">
            <v>SD</v>
          </cell>
          <cell r="AA56" t="str">
            <v>Siswa</v>
          </cell>
          <cell r="AB56" t="str">
            <v>Belum Kawin</v>
          </cell>
          <cell r="AC56" t="str">
            <v>Anak</v>
          </cell>
          <cell r="AD56" t="str">
            <v xml:space="preserve"> </v>
          </cell>
        </row>
        <row r="57">
          <cell r="B57">
            <v>50</v>
          </cell>
          <cell r="C57" t="str">
            <v>: WIL.3.9/ IV / 04</v>
          </cell>
          <cell r="D57" t="str">
            <v>Eldan Mamahe</v>
          </cell>
          <cell r="E57" t="str">
            <v>WKO</v>
          </cell>
          <cell r="F57" t="str">
            <v>L</v>
          </cell>
          <cell r="G57" t="str">
            <v>-</v>
          </cell>
          <cell r="H57" t="str">
            <v>Tobelo</v>
          </cell>
          <cell r="I57" t="str">
            <v>27.10.1964</v>
          </cell>
          <cell r="J57">
            <v>58</v>
          </cell>
          <cell r="K57" t="str">
            <v>27.10.1986</v>
          </cell>
          <cell r="L57" t="str">
            <v>√</v>
          </cell>
          <cell r="M57" t="str">
            <v>-</v>
          </cell>
          <cell r="N57" t="str">
            <v>√</v>
          </cell>
          <cell r="O57" t="str">
            <v>-</v>
          </cell>
          <cell r="P57" t="str">
            <v>√</v>
          </cell>
          <cell r="Q57" t="str">
            <v>-</v>
          </cell>
          <cell r="R57" t="str">
            <v>√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SD</v>
          </cell>
          <cell r="AA57" t="str">
            <v>Wiraswasta</v>
          </cell>
          <cell r="AB57" t="str">
            <v>Kawin</v>
          </cell>
          <cell r="AC57" t="str">
            <v>Suami</v>
          </cell>
          <cell r="AD57" t="str">
            <v xml:space="preserve"> </v>
          </cell>
        </row>
        <row r="58">
          <cell r="B58">
            <v>51</v>
          </cell>
          <cell r="D58" t="str">
            <v>Bertha Difu</v>
          </cell>
          <cell r="F58" t="str">
            <v>-</v>
          </cell>
          <cell r="G58" t="str">
            <v>P</v>
          </cell>
          <cell r="H58" t="str">
            <v>Waselei</v>
          </cell>
          <cell r="I58" t="str">
            <v>14.10.1968</v>
          </cell>
          <cell r="J58">
            <v>54</v>
          </cell>
          <cell r="K58" t="str">
            <v>-</v>
          </cell>
          <cell r="L58" t="str">
            <v>√</v>
          </cell>
          <cell r="M58" t="str">
            <v>-</v>
          </cell>
          <cell r="N58" t="str">
            <v>-</v>
          </cell>
          <cell r="O58" t="str">
            <v>√</v>
          </cell>
          <cell r="P58" t="str">
            <v>-</v>
          </cell>
          <cell r="Q58" t="str">
            <v>√</v>
          </cell>
          <cell r="R58" t="str">
            <v>-</v>
          </cell>
          <cell r="S58" t="str">
            <v>√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SMP</v>
          </cell>
          <cell r="AA58" t="str">
            <v>IRT</v>
          </cell>
          <cell r="AB58" t="str">
            <v>Kawin</v>
          </cell>
          <cell r="AC58" t="str">
            <v>Istri</v>
          </cell>
          <cell r="AD58" t="str">
            <v xml:space="preserve"> </v>
          </cell>
        </row>
        <row r="59">
          <cell r="B59">
            <v>52</v>
          </cell>
          <cell r="D59" t="str">
            <v>Ralex Mamahe</v>
          </cell>
          <cell r="F59" t="str">
            <v>L</v>
          </cell>
          <cell r="G59" t="str">
            <v>-</v>
          </cell>
          <cell r="H59" t="str">
            <v>Tobelo</v>
          </cell>
          <cell r="I59" t="str">
            <v>19.01.1995</v>
          </cell>
          <cell r="J59">
            <v>27</v>
          </cell>
          <cell r="K59" t="str">
            <v>-</v>
          </cell>
          <cell r="L59" t="str">
            <v>√</v>
          </cell>
          <cell r="M59" t="str">
            <v>-</v>
          </cell>
          <cell r="N59" t="str">
            <v>√</v>
          </cell>
          <cell r="O59" t="str">
            <v>-</v>
          </cell>
          <cell r="P59" t="str">
            <v>-</v>
          </cell>
          <cell r="Q59" t="str">
            <v>-</v>
          </cell>
          <cell r="R59" t="str">
            <v>-</v>
          </cell>
          <cell r="S59" t="str">
            <v>-</v>
          </cell>
          <cell r="T59" t="str">
            <v>√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SMA</v>
          </cell>
          <cell r="AA59" t="str">
            <v>Swasta</v>
          </cell>
          <cell r="AB59" t="str">
            <v>Belum Kawin</v>
          </cell>
          <cell r="AC59" t="str">
            <v>Anak</v>
          </cell>
          <cell r="AD59" t="str">
            <v xml:space="preserve"> </v>
          </cell>
        </row>
        <row r="60">
          <cell r="B60">
            <v>53</v>
          </cell>
          <cell r="D60" t="str">
            <v>Daniel Haisel Mamahe</v>
          </cell>
          <cell r="F60" t="str">
            <v>L</v>
          </cell>
          <cell r="G60" t="str">
            <v>-</v>
          </cell>
          <cell r="H60" t="str">
            <v>Tobelo</v>
          </cell>
          <cell r="I60" t="str">
            <v>11.05.2000</v>
          </cell>
          <cell r="J60">
            <v>22</v>
          </cell>
          <cell r="K60" t="str">
            <v>-</v>
          </cell>
          <cell r="L60" t="str">
            <v>√</v>
          </cell>
          <cell r="M60" t="str">
            <v>-</v>
          </cell>
          <cell r="N60" t="str">
            <v>-</v>
          </cell>
          <cell r="O60" t="str">
            <v>-</v>
          </cell>
          <cell r="P60" t="str">
            <v>-</v>
          </cell>
          <cell r="Q60" t="str">
            <v>-</v>
          </cell>
          <cell r="R60" t="str">
            <v>-</v>
          </cell>
          <cell r="S60" t="str">
            <v>-</v>
          </cell>
          <cell r="T60" t="str">
            <v>√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SMP</v>
          </cell>
          <cell r="AA60" t="str">
            <v>Siswa</v>
          </cell>
          <cell r="AB60" t="str">
            <v>Belum Kawin</v>
          </cell>
          <cell r="AC60" t="str">
            <v>Anak</v>
          </cell>
          <cell r="AD60" t="str">
            <v xml:space="preserve"> </v>
          </cell>
        </row>
        <row r="61">
          <cell r="B61">
            <v>54</v>
          </cell>
          <cell r="D61" t="str">
            <v>Thalitha Ewy Mamahe</v>
          </cell>
          <cell r="F61" t="str">
            <v>-</v>
          </cell>
          <cell r="G61" t="str">
            <v>P</v>
          </cell>
          <cell r="H61" t="str">
            <v>Tobelo</v>
          </cell>
          <cell r="I61" t="str">
            <v>12.06.2007</v>
          </cell>
          <cell r="J61">
            <v>15</v>
          </cell>
          <cell r="K61" t="str">
            <v>-</v>
          </cell>
          <cell r="L61" t="str">
            <v>√</v>
          </cell>
          <cell r="M61" t="str">
            <v>-</v>
          </cell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√</v>
          </cell>
          <cell r="X61" t="str">
            <v>-</v>
          </cell>
          <cell r="Y61" t="str">
            <v>-</v>
          </cell>
          <cell r="Z61" t="str">
            <v>SMP</v>
          </cell>
          <cell r="AA61" t="str">
            <v>Siswa</v>
          </cell>
          <cell r="AB61" t="str">
            <v>Belum Kawin</v>
          </cell>
          <cell r="AC61" t="str">
            <v>Anak</v>
          </cell>
          <cell r="AD61" t="str">
            <v xml:space="preserve"> </v>
          </cell>
        </row>
        <row r="62">
          <cell r="B62">
            <v>55</v>
          </cell>
          <cell r="D62" t="str">
            <v>Acelsia Adelheid Mamahe</v>
          </cell>
          <cell r="F62" t="str">
            <v>-</v>
          </cell>
          <cell r="G62" t="str">
            <v>P</v>
          </cell>
          <cell r="H62" t="str">
            <v>Tobelo</v>
          </cell>
          <cell r="I62" t="str">
            <v>15.08.2001</v>
          </cell>
          <cell r="J62">
            <v>21</v>
          </cell>
          <cell r="K62" t="str">
            <v>-</v>
          </cell>
          <cell r="L62" t="str">
            <v>-</v>
          </cell>
          <cell r="M62" t="str">
            <v>√</v>
          </cell>
          <cell r="N62" t="str">
            <v>-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√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S1</v>
          </cell>
          <cell r="AA62" t="str">
            <v>Mahasiswa</v>
          </cell>
          <cell r="AB62" t="str">
            <v>Belum Kawin</v>
          </cell>
          <cell r="AC62" t="str">
            <v>Anak</v>
          </cell>
          <cell r="AD62" t="str">
            <v xml:space="preserve"> </v>
          </cell>
        </row>
        <row r="63">
          <cell r="B63">
            <v>56</v>
          </cell>
          <cell r="D63" t="str">
            <v>Tresya Banete</v>
          </cell>
          <cell r="F63" t="str">
            <v>-</v>
          </cell>
          <cell r="G63" t="str">
            <v>P</v>
          </cell>
          <cell r="H63" t="str">
            <v>Wasilei</v>
          </cell>
          <cell r="I63" t="str">
            <v>04.09.2004</v>
          </cell>
          <cell r="J63">
            <v>18</v>
          </cell>
          <cell r="K63" t="str">
            <v>-</v>
          </cell>
          <cell r="L63" t="str">
            <v>-</v>
          </cell>
          <cell r="M63" t="str">
            <v>√</v>
          </cell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-</v>
          </cell>
          <cell r="U63" t="str">
            <v>√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SMA</v>
          </cell>
          <cell r="AA63" t="str">
            <v>Siswa</v>
          </cell>
          <cell r="AB63" t="str">
            <v>Belum Kawin</v>
          </cell>
          <cell r="AC63" t="str">
            <v>Keponakan</v>
          </cell>
          <cell r="AD63" t="str">
            <v xml:space="preserve"> </v>
          </cell>
        </row>
        <row r="64">
          <cell r="B64">
            <v>57</v>
          </cell>
          <cell r="D64" t="str">
            <v>Yuni Sionita Ewy</v>
          </cell>
          <cell r="F64" t="str">
            <v>-</v>
          </cell>
          <cell r="G64" t="str">
            <v>P</v>
          </cell>
          <cell r="H64" t="str">
            <v>Gamsungi</v>
          </cell>
          <cell r="I64" t="str">
            <v>30.06.2001</v>
          </cell>
          <cell r="J64">
            <v>21</v>
          </cell>
          <cell r="K64" t="str">
            <v>-</v>
          </cell>
          <cell r="L64" t="str">
            <v>-</v>
          </cell>
          <cell r="M64" t="str">
            <v>√</v>
          </cell>
          <cell r="N64" t="str">
            <v>-</v>
          </cell>
          <cell r="O64" t="str">
            <v>√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√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S1</v>
          </cell>
          <cell r="AA64" t="str">
            <v>Mahasiswa</v>
          </cell>
          <cell r="AB64" t="str">
            <v>Belum Kawin</v>
          </cell>
          <cell r="AC64" t="str">
            <v>Keponakan</v>
          </cell>
          <cell r="AD64" t="str">
            <v xml:space="preserve"> </v>
          </cell>
        </row>
        <row r="65">
          <cell r="B65">
            <v>58</v>
          </cell>
          <cell r="D65" t="str">
            <v>Alfredon Djini</v>
          </cell>
          <cell r="F65" t="str">
            <v>L</v>
          </cell>
          <cell r="H65" t="str">
            <v>WKO</v>
          </cell>
          <cell r="I65" t="str">
            <v>01.03.2012</v>
          </cell>
          <cell r="J65">
            <v>10</v>
          </cell>
          <cell r="L65" t="str">
            <v>√</v>
          </cell>
          <cell r="M65" t="str">
            <v>-</v>
          </cell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√</v>
          </cell>
          <cell r="Y65" t="str">
            <v>-</v>
          </cell>
          <cell r="Z65" t="str">
            <v>SD</v>
          </cell>
          <cell r="AA65" t="str">
            <v>Siswa</v>
          </cell>
          <cell r="AB65" t="str">
            <v>Belum Kawin</v>
          </cell>
          <cell r="AC65" t="str">
            <v>Cucu</v>
          </cell>
          <cell r="AD65" t="str">
            <v xml:space="preserve"> </v>
          </cell>
        </row>
        <row r="66">
          <cell r="B66">
            <v>59</v>
          </cell>
          <cell r="D66" t="str">
            <v>George A. G. Djini</v>
          </cell>
          <cell r="F66" t="str">
            <v>L</v>
          </cell>
          <cell r="H66" t="str">
            <v>Tobelo</v>
          </cell>
          <cell r="I66" t="str">
            <v>04.05.2014</v>
          </cell>
          <cell r="J66">
            <v>8</v>
          </cell>
          <cell r="L66" t="str">
            <v>√</v>
          </cell>
          <cell r="M66" t="str">
            <v>-</v>
          </cell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√</v>
          </cell>
          <cell r="Y66" t="str">
            <v>-</v>
          </cell>
          <cell r="Z66" t="str">
            <v>SD</v>
          </cell>
          <cell r="AA66" t="str">
            <v>Siswa</v>
          </cell>
          <cell r="AB66" t="str">
            <v>Belum Kawin</v>
          </cell>
          <cell r="AC66" t="str">
            <v>Cucu</v>
          </cell>
          <cell r="AD66" t="str">
            <v xml:space="preserve"> </v>
          </cell>
        </row>
        <row r="67">
          <cell r="B67">
            <v>60</v>
          </cell>
          <cell r="C67" t="str">
            <v>: WIL.3.9/ IV / 27</v>
          </cell>
          <cell r="D67" t="str">
            <v>Devyan C. Mamahe</v>
          </cell>
          <cell r="E67" t="str">
            <v>WKO</v>
          </cell>
          <cell r="F67" t="str">
            <v>L</v>
          </cell>
          <cell r="G67" t="str">
            <v>-</v>
          </cell>
          <cell r="H67" t="str">
            <v>Tobelo</v>
          </cell>
          <cell r="I67" t="str">
            <v>12.12.1989</v>
          </cell>
          <cell r="J67">
            <v>33</v>
          </cell>
          <cell r="K67" t="str">
            <v>-</v>
          </cell>
          <cell r="L67" t="str">
            <v>√</v>
          </cell>
          <cell r="M67" t="str">
            <v>-</v>
          </cell>
          <cell r="N67" t="str">
            <v>√</v>
          </cell>
          <cell r="O67" t="str">
            <v>-</v>
          </cell>
          <cell r="P67" t="str">
            <v>-</v>
          </cell>
          <cell r="Q67" t="str">
            <v>-</v>
          </cell>
          <cell r="R67" t="str">
            <v>√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SMA</v>
          </cell>
          <cell r="AA67" t="str">
            <v>Swasta</v>
          </cell>
          <cell r="AB67" t="str">
            <v>Kawin</v>
          </cell>
          <cell r="AC67" t="str">
            <v>Suami</v>
          </cell>
          <cell r="AD67" t="str">
            <v xml:space="preserve"> </v>
          </cell>
        </row>
        <row r="68">
          <cell r="B68">
            <v>61</v>
          </cell>
          <cell r="D68" t="str">
            <v>Serli Marcelina Koitoli</v>
          </cell>
          <cell r="E68" t="str">
            <v>-</v>
          </cell>
          <cell r="F68" t="str">
            <v>-</v>
          </cell>
          <cell r="G68" t="str">
            <v>P</v>
          </cell>
          <cell r="H68" t="str">
            <v>Mawea</v>
          </cell>
          <cell r="I68" t="str">
            <v>05.09.1993</v>
          </cell>
          <cell r="J68">
            <v>29</v>
          </cell>
          <cell r="K68" t="str">
            <v>-</v>
          </cell>
          <cell r="L68" t="str">
            <v>-</v>
          </cell>
          <cell r="M68" t="str">
            <v>√</v>
          </cell>
          <cell r="N68" t="str">
            <v>-</v>
          </cell>
          <cell r="O68" t="str">
            <v>√</v>
          </cell>
          <cell r="P68" t="str">
            <v>-</v>
          </cell>
          <cell r="Q68" t="str">
            <v>-</v>
          </cell>
          <cell r="R68" t="str">
            <v>-</v>
          </cell>
          <cell r="S68" t="str">
            <v>√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SMK</v>
          </cell>
          <cell r="AA68" t="str">
            <v>IRT</v>
          </cell>
          <cell r="AB68" t="str">
            <v>Kawin</v>
          </cell>
          <cell r="AC68" t="str">
            <v>Istri</v>
          </cell>
          <cell r="AD68" t="str">
            <v xml:space="preserve"> </v>
          </cell>
        </row>
        <row r="69">
          <cell r="B69">
            <v>62</v>
          </cell>
          <cell r="D69" t="str">
            <v>Fredic Devson Mamahe</v>
          </cell>
          <cell r="E69" t="str">
            <v>-</v>
          </cell>
          <cell r="F69" t="str">
            <v>L</v>
          </cell>
          <cell r="G69" t="str">
            <v>-</v>
          </cell>
          <cell r="H69" t="str">
            <v>Tobelo</v>
          </cell>
          <cell r="I69" t="str">
            <v>18.02.2020</v>
          </cell>
          <cell r="J69">
            <v>2</v>
          </cell>
          <cell r="K69" t="str">
            <v>-</v>
          </cell>
          <cell r="L69" t="str">
            <v>-</v>
          </cell>
          <cell r="M69" t="str">
            <v>-</v>
          </cell>
          <cell r="N69" t="str">
            <v>-</v>
          </cell>
          <cell r="O69" t="str">
            <v>-</v>
          </cell>
          <cell r="P69" t="str">
            <v>-</v>
          </cell>
          <cell r="Q69" t="str">
            <v>-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√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Belum Kawin</v>
          </cell>
          <cell r="AC69" t="str">
            <v>Anak</v>
          </cell>
          <cell r="AD69" t="str">
            <v xml:space="preserve"> </v>
          </cell>
        </row>
        <row r="70">
          <cell r="B70">
            <v>63</v>
          </cell>
          <cell r="C70" t="str">
            <v>: WIL.3.9/ IV / 30</v>
          </cell>
          <cell r="D70" t="str">
            <v xml:space="preserve">Fiktor Jamal </v>
          </cell>
          <cell r="E70" t="str">
            <v>WKO</v>
          </cell>
          <cell r="F70" t="str">
            <v>L</v>
          </cell>
          <cell r="G70" t="str">
            <v>-</v>
          </cell>
          <cell r="H70" t="str">
            <v>Wosia</v>
          </cell>
          <cell r="I70" t="str">
            <v>16.11.1989</v>
          </cell>
          <cell r="J70">
            <v>33</v>
          </cell>
          <cell r="K70" t="str">
            <v>29.11.2019</v>
          </cell>
          <cell r="L70" t="str">
            <v>√</v>
          </cell>
          <cell r="M70" t="str">
            <v>-</v>
          </cell>
          <cell r="N70" t="str">
            <v>-</v>
          </cell>
          <cell r="O70" t="str">
            <v>-</v>
          </cell>
          <cell r="P70" t="str">
            <v>√</v>
          </cell>
          <cell r="Q70" t="str">
            <v>-</v>
          </cell>
          <cell r="R70" t="str">
            <v>√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SMA</v>
          </cell>
          <cell r="AA70" t="str">
            <v>Swasta</v>
          </cell>
          <cell r="AB70" t="str">
            <v>Kawin</v>
          </cell>
          <cell r="AC70" t="str">
            <v>Suami</v>
          </cell>
          <cell r="AD70" t="str">
            <v xml:space="preserve"> </v>
          </cell>
        </row>
        <row r="71">
          <cell r="B71">
            <v>64</v>
          </cell>
          <cell r="D71" t="str">
            <v>Sitriseni Koda</v>
          </cell>
          <cell r="F71" t="str">
            <v>-</v>
          </cell>
          <cell r="G71" t="str">
            <v>P</v>
          </cell>
          <cell r="H71" t="str">
            <v>Kakara</v>
          </cell>
          <cell r="I71" t="str">
            <v>23.12.1991</v>
          </cell>
          <cell r="J71">
            <v>31</v>
          </cell>
          <cell r="K71" t="str">
            <v>-</v>
          </cell>
          <cell r="L71" t="str">
            <v>-</v>
          </cell>
          <cell r="M71" t="str">
            <v>√</v>
          </cell>
          <cell r="N71" t="str">
            <v>-</v>
          </cell>
          <cell r="O71" t="str">
            <v>-</v>
          </cell>
          <cell r="P71" t="str">
            <v>-</v>
          </cell>
          <cell r="Q71" t="str">
            <v>√</v>
          </cell>
          <cell r="R71" t="str">
            <v>-</v>
          </cell>
          <cell r="S71" t="str">
            <v>√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SMA</v>
          </cell>
          <cell r="AA71" t="str">
            <v>IRT</v>
          </cell>
          <cell r="AB71" t="str">
            <v>Kawin</v>
          </cell>
          <cell r="AC71" t="str">
            <v>Istri</v>
          </cell>
          <cell r="AD71" t="str">
            <v xml:space="preserve"> </v>
          </cell>
        </row>
        <row r="72">
          <cell r="B72">
            <v>65</v>
          </cell>
          <cell r="D72" t="str">
            <v>Stefania Sisilia Jamal</v>
          </cell>
          <cell r="F72" t="str">
            <v>-</v>
          </cell>
          <cell r="G72" t="str">
            <v>P</v>
          </cell>
          <cell r="H72" t="str">
            <v>WKO</v>
          </cell>
          <cell r="I72" t="str">
            <v>01.09.2017</v>
          </cell>
          <cell r="J72">
            <v>5</v>
          </cell>
          <cell r="K72" t="str">
            <v>-</v>
          </cell>
          <cell r="L72" t="str">
            <v>-</v>
          </cell>
          <cell r="M72" t="str">
            <v>√</v>
          </cell>
          <cell r="N72" t="str">
            <v>-</v>
          </cell>
          <cell r="O72" t="str">
            <v>-</v>
          </cell>
          <cell r="P72" t="str">
            <v>-</v>
          </cell>
          <cell r="Q72" t="str">
            <v>-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√</v>
          </cell>
          <cell r="Z72" t="str">
            <v>-</v>
          </cell>
          <cell r="AA72" t="str">
            <v>-</v>
          </cell>
          <cell r="AB72" t="str">
            <v>Belum Kawin</v>
          </cell>
          <cell r="AC72" t="str">
            <v>Anak</v>
          </cell>
          <cell r="AD72" t="str">
            <v xml:space="preserve"> </v>
          </cell>
        </row>
        <row r="73">
          <cell r="B73">
            <v>66</v>
          </cell>
          <cell r="D73" t="str">
            <v>Cesha Jamal</v>
          </cell>
          <cell r="F73" t="str">
            <v>-</v>
          </cell>
          <cell r="G73" t="str">
            <v>P</v>
          </cell>
          <cell r="H73" t="str">
            <v>WKO</v>
          </cell>
          <cell r="I73" t="str">
            <v>11.04.2021</v>
          </cell>
          <cell r="J73">
            <v>1</v>
          </cell>
          <cell r="K73" t="str">
            <v>-</v>
          </cell>
          <cell r="L73" t="str">
            <v>-</v>
          </cell>
          <cell r="M73" t="str">
            <v>-</v>
          </cell>
          <cell r="N73" t="str">
            <v>-</v>
          </cell>
          <cell r="O73" t="str">
            <v>-</v>
          </cell>
          <cell r="P73" t="str">
            <v>-</v>
          </cell>
          <cell r="Q73" t="str">
            <v>-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√</v>
          </cell>
          <cell r="Z73" t="str">
            <v>-</v>
          </cell>
          <cell r="AA73" t="str">
            <v>-</v>
          </cell>
          <cell r="AB73" t="str">
            <v>Belum Kawin</v>
          </cell>
          <cell r="AC73" t="str">
            <v>Anak</v>
          </cell>
          <cell r="AD73" t="str">
            <v xml:space="preserve"> </v>
          </cell>
        </row>
        <row r="74">
          <cell r="B74">
            <v>67</v>
          </cell>
          <cell r="C74" t="str">
            <v>: WIL.3.9/ IV / 06</v>
          </cell>
          <cell r="D74" t="str">
            <v>Festus Balaira</v>
          </cell>
          <cell r="E74" t="str">
            <v>WKO</v>
          </cell>
          <cell r="F74" t="str">
            <v>L</v>
          </cell>
          <cell r="G74" t="str">
            <v>-</v>
          </cell>
          <cell r="H74" t="str">
            <v>Talaud</v>
          </cell>
          <cell r="I74" t="str">
            <v>16.02.1946</v>
          </cell>
          <cell r="J74">
            <v>76</v>
          </cell>
          <cell r="K74" t="str">
            <v>Duda</v>
          </cell>
          <cell r="L74" t="str">
            <v>√</v>
          </cell>
          <cell r="M74" t="str">
            <v>-</v>
          </cell>
          <cell r="N74" t="str">
            <v>√</v>
          </cell>
          <cell r="O74" t="str">
            <v>-</v>
          </cell>
          <cell r="P74" t="str">
            <v>√</v>
          </cell>
          <cell r="Q74" t="str">
            <v>-</v>
          </cell>
          <cell r="R74" t="str">
            <v>√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SR</v>
          </cell>
          <cell r="AA74" t="str">
            <v>Tani</v>
          </cell>
          <cell r="AB74" t="str">
            <v>Kawin</v>
          </cell>
          <cell r="AC74" t="str">
            <v>Kepala Keluarga</v>
          </cell>
          <cell r="AD74" t="str">
            <v>Lansia</v>
          </cell>
        </row>
        <row r="75">
          <cell r="B75">
            <v>68</v>
          </cell>
          <cell r="D75" t="str">
            <v>Feny P. Balaira</v>
          </cell>
          <cell r="F75" t="str">
            <v>-</v>
          </cell>
          <cell r="G75" t="str">
            <v>P</v>
          </cell>
          <cell r="H75" t="str">
            <v>WKO</v>
          </cell>
          <cell r="I75" t="str">
            <v>19.02.1978</v>
          </cell>
          <cell r="J75">
            <v>44</v>
          </cell>
          <cell r="K75" t="str">
            <v>-</v>
          </cell>
          <cell r="L75" t="str">
            <v>√</v>
          </cell>
          <cell r="M75" t="str">
            <v>-</v>
          </cell>
          <cell r="N75" t="str">
            <v>-</v>
          </cell>
          <cell r="O75" t="str">
            <v>√</v>
          </cell>
          <cell r="P75" t="str">
            <v>-</v>
          </cell>
          <cell r="Q75" t="str">
            <v>√</v>
          </cell>
          <cell r="R75" t="str">
            <v>-</v>
          </cell>
          <cell r="S75" t="str">
            <v>√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SMP</v>
          </cell>
          <cell r="AA75" t="str">
            <v>IRT</v>
          </cell>
          <cell r="AB75" t="str">
            <v>Kawin</v>
          </cell>
          <cell r="AC75" t="str">
            <v>Anak</v>
          </cell>
          <cell r="AD75" t="str">
            <v xml:space="preserve"> </v>
          </cell>
        </row>
        <row r="76">
          <cell r="B76">
            <v>69</v>
          </cell>
          <cell r="D76" t="str">
            <v>Denry Marsel R. Balaira</v>
          </cell>
          <cell r="F76" t="str">
            <v>L</v>
          </cell>
          <cell r="G76" t="str">
            <v>-</v>
          </cell>
          <cell r="H76" t="str">
            <v>WKO</v>
          </cell>
          <cell r="I76" t="str">
            <v>07.03.1998</v>
          </cell>
          <cell r="J76">
            <v>24</v>
          </cell>
          <cell r="K76" t="str">
            <v>-</v>
          </cell>
          <cell r="L76" t="str">
            <v>√</v>
          </cell>
          <cell r="M76" t="str">
            <v>-</v>
          </cell>
          <cell r="N76" t="str">
            <v>√</v>
          </cell>
          <cell r="O76" t="str">
            <v>-</v>
          </cell>
          <cell r="P76" t="str">
            <v>-</v>
          </cell>
          <cell r="Q76" t="str">
            <v>-</v>
          </cell>
          <cell r="R76" t="str">
            <v>-</v>
          </cell>
          <cell r="S76" t="str">
            <v>-</v>
          </cell>
          <cell r="T76" t="str">
            <v>√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D3</v>
          </cell>
          <cell r="AA76" t="str">
            <v>Mahasiswa</v>
          </cell>
          <cell r="AB76" t="str">
            <v>Belum Kawin</v>
          </cell>
          <cell r="AC76" t="str">
            <v>Anak</v>
          </cell>
          <cell r="AD76" t="str">
            <v xml:space="preserve"> </v>
          </cell>
        </row>
        <row r="77">
          <cell r="B77">
            <v>70</v>
          </cell>
          <cell r="D77" t="str">
            <v>Destrin Dwi Sinta Balaira</v>
          </cell>
          <cell r="F77" t="str">
            <v>-</v>
          </cell>
          <cell r="G77" t="str">
            <v>P</v>
          </cell>
          <cell r="H77" t="str">
            <v>WKO</v>
          </cell>
          <cell r="I77" t="str">
            <v>07.12.2003</v>
          </cell>
          <cell r="J77">
            <v>19</v>
          </cell>
          <cell r="K77" t="str">
            <v>-</v>
          </cell>
          <cell r="L77" t="str">
            <v>√</v>
          </cell>
          <cell r="M77" t="str">
            <v>-</v>
          </cell>
          <cell r="N77" t="str">
            <v>-</v>
          </cell>
          <cell r="O77" t="str">
            <v>-</v>
          </cell>
          <cell r="P77" t="str">
            <v>-</v>
          </cell>
          <cell r="Q77" t="str">
            <v>-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√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SMA</v>
          </cell>
          <cell r="AA77" t="str">
            <v>Siswa</v>
          </cell>
          <cell r="AB77" t="str">
            <v>Belum Kawin</v>
          </cell>
          <cell r="AC77" t="str">
            <v>Anak</v>
          </cell>
          <cell r="AD77" t="str">
            <v xml:space="preserve"> </v>
          </cell>
        </row>
        <row r="78">
          <cell r="B78">
            <v>71</v>
          </cell>
          <cell r="C78" t="str">
            <v>: WIL.3.9/ IV / 24</v>
          </cell>
          <cell r="D78" t="str">
            <v>Yusup Kasim</v>
          </cell>
          <cell r="E78" t="str">
            <v>-</v>
          </cell>
          <cell r="F78" t="str">
            <v>L</v>
          </cell>
          <cell r="G78" t="str">
            <v>-</v>
          </cell>
          <cell r="H78" t="str">
            <v>Gorontalo</v>
          </cell>
          <cell r="I78" t="str">
            <v>01.07.1972</v>
          </cell>
          <cell r="J78">
            <v>50</v>
          </cell>
          <cell r="K78" t="str">
            <v>31.10.2019</v>
          </cell>
          <cell r="L78" t="str">
            <v>√</v>
          </cell>
          <cell r="M78" t="str">
            <v>-</v>
          </cell>
          <cell r="N78" t="str">
            <v>√</v>
          </cell>
          <cell r="O78" t="str">
            <v>-</v>
          </cell>
          <cell r="P78" t="str">
            <v>√</v>
          </cell>
          <cell r="Q78" t="str">
            <v>-</v>
          </cell>
          <cell r="R78" t="str">
            <v>√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SMA</v>
          </cell>
          <cell r="AA78" t="str">
            <v>Tani</v>
          </cell>
          <cell r="AB78" t="str">
            <v>Kawin</v>
          </cell>
          <cell r="AC78" t="str">
            <v>Suami</v>
          </cell>
          <cell r="AD78" t="str">
            <v xml:space="preserve"> </v>
          </cell>
        </row>
        <row r="79">
          <cell r="B79">
            <v>72</v>
          </cell>
          <cell r="D79" t="str">
            <v>Alce Surupati</v>
          </cell>
          <cell r="E79" t="str">
            <v>-</v>
          </cell>
          <cell r="F79" t="str">
            <v>-</v>
          </cell>
          <cell r="G79" t="str">
            <v>P</v>
          </cell>
          <cell r="H79" t="str">
            <v>Manado</v>
          </cell>
          <cell r="I79" t="str">
            <v>31.03.1981</v>
          </cell>
          <cell r="J79">
            <v>41</v>
          </cell>
          <cell r="K79" t="str">
            <v>-</v>
          </cell>
          <cell r="L79" t="str">
            <v>-</v>
          </cell>
          <cell r="M79" t="str">
            <v>√</v>
          </cell>
          <cell r="N79" t="str">
            <v>-</v>
          </cell>
          <cell r="O79" t="str">
            <v>√</v>
          </cell>
          <cell r="P79" t="str">
            <v>-</v>
          </cell>
          <cell r="Q79" t="str">
            <v>√</v>
          </cell>
          <cell r="R79" t="str">
            <v>-</v>
          </cell>
          <cell r="S79" t="str">
            <v>√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SMA</v>
          </cell>
          <cell r="AA79" t="str">
            <v>IRT</v>
          </cell>
          <cell r="AB79" t="str">
            <v>Kawin</v>
          </cell>
          <cell r="AC79" t="str">
            <v>Istri</v>
          </cell>
          <cell r="AD79" t="str">
            <v xml:space="preserve"> </v>
          </cell>
        </row>
        <row r="80">
          <cell r="B80">
            <v>73</v>
          </cell>
          <cell r="D80" t="str">
            <v>Hendra Surupati</v>
          </cell>
          <cell r="E80" t="str">
            <v>-</v>
          </cell>
          <cell r="F80" t="str">
            <v>L</v>
          </cell>
          <cell r="G80" t="str">
            <v>-</v>
          </cell>
          <cell r="H80" t="str">
            <v>Tobelo</v>
          </cell>
          <cell r="I80" t="str">
            <v>18.01.2005</v>
          </cell>
          <cell r="J80">
            <v>17</v>
          </cell>
          <cell r="K80" t="str">
            <v>-</v>
          </cell>
          <cell r="L80" t="str">
            <v>√</v>
          </cell>
          <cell r="M80" t="str">
            <v>-</v>
          </cell>
          <cell r="N80" t="str">
            <v>-</v>
          </cell>
          <cell r="O80" t="str">
            <v>-</v>
          </cell>
          <cell r="P80" t="str">
            <v>-</v>
          </cell>
          <cell r="Q80" t="str">
            <v>-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√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SMA</v>
          </cell>
          <cell r="AA80" t="str">
            <v>Siswa</v>
          </cell>
          <cell r="AB80" t="str">
            <v>Belum Kawin</v>
          </cell>
          <cell r="AC80" t="str">
            <v>Anak</v>
          </cell>
          <cell r="AD80" t="str">
            <v xml:space="preserve"> </v>
          </cell>
        </row>
        <row r="81">
          <cell r="B81">
            <v>74</v>
          </cell>
          <cell r="D81" t="str">
            <v>Gabriela Alexandria Kasim</v>
          </cell>
          <cell r="E81" t="str">
            <v>-</v>
          </cell>
          <cell r="F81" t="str">
            <v>-</v>
          </cell>
          <cell r="G81" t="str">
            <v>P</v>
          </cell>
          <cell r="H81" t="str">
            <v>Tobelo</v>
          </cell>
          <cell r="I81" t="str">
            <v>02.10.2012</v>
          </cell>
          <cell r="J81">
            <v>10</v>
          </cell>
          <cell r="K81" t="str">
            <v>-</v>
          </cell>
          <cell r="L81" t="str">
            <v>-</v>
          </cell>
          <cell r="M81" t="str">
            <v>√</v>
          </cell>
          <cell r="N81" t="str">
            <v>-</v>
          </cell>
          <cell r="O81" t="str">
            <v>-</v>
          </cell>
          <cell r="P81" t="str">
            <v>-</v>
          </cell>
          <cell r="Q81" t="str">
            <v>-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√</v>
          </cell>
          <cell r="Z81" t="str">
            <v>SD</v>
          </cell>
          <cell r="AA81" t="str">
            <v>Siswa</v>
          </cell>
          <cell r="AB81" t="str">
            <v>Belum Kawin</v>
          </cell>
          <cell r="AC81" t="str">
            <v>Anak</v>
          </cell>
          <cell r="AD81" t="str">
            <v xml:space="preserve"> </v>
          </cell>
        </row>
        <row r="82">
          <cell r="B82">
            <v>75</v>
          </cell>
          <cell r="D82" t="str">
            <v>Aprius Surupati</v>
          </cell>
          <cell r="E82" t="str">
            <v>WKO</v>
          </cell>
          <cell r="F82" t="str">
            <v>L</v>
          </cell>
          <cell r="G82" t="str">
            <v>-</v>
          </cell>
          <cell r="H82" t="str">
            <v>Sanger</v>
          </cell>
          <cell r="I82" t="str">
            <v>05.01.1950</v>
          </cell>
          <cell r="J82">
            <v>72</v>
          </cell>
          <cell r="K82" t="str">
            <v>Duda</v>
          </cell>
          <cell r="L82" t="str">
            <v>√</v>
          </cell>
          <cell r="M82" t="str">
            <v>-</v>
          </cell>
          <cell r="N82" t="str">
            <v>√</v>
          </cell>
          <cell r="O82" t="str">
            <v>-</v>
          </cell>
          <cell r="P82" t="str">
            <v>√</v>
          </cell>
          <cell r="Q82" t="str">
            <v>-</v>
          </cell>
          <cell r="R82" t="str">
            <v>√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SD</v>
          </cell>
          <cell r="AA82" t="str">
            <v>Tani</v>
          </cell>
          <cell r="AB82" t="str">
            <v>Kawin</v>
          </cell>
          <cell r="AC82" t="str">
            <v>Orang Tua</v>
          </cell>
          <cell r="AD82" t="str">
            <v>Lansia</v>
          </cell>
        </row>
        <row r="83">
          <cell r="B83">
            <v>76</v>
          </cell>
          <cell r="C83" t="str">
            <v>: WIL.3.9/ IV / 26</v>
          </cell>
          <cell r="D83" t="str">
            <v>Nofian Surupati, A.Md</v>
          </cell>
          <cell r="E83" t="str">
            <v>WKO</v>
          </cell>
          <cell r="F83" t="str">
            <v>L</v>
          </cell>
          <cell r="G83" t="str">
            <v>-</v>
          </cell>
          <cell r="H83" t="str">
            <v>WKO</v>
          </cell>
          <cell r="I83" t="str">
            <v>12.11.1991</v>
          </cell>
          <cell r="J83">
            <v>31</v>
          </cell>
          <cell r="K83" t="str">
            <v>15.02.2018</v>
          </cell>
          <cell r="L83" t="str">
            <v>√</v>
          </cell>
          <cell r="M83" t="str">
            <v>-</v>
          </cell>
          <cell r="N83" t="str">
            <v>√</v>
          </cell>
          <cell r="O83" t="str">
            <v>-</v>
          </cell>
          <cell r="P83" t="str">
            <v>-</v>
          </cell>
          <cell r="Q83" t="str">
            <v>-</v>
          </cell>
          <cell r="R83" t="str">
            <v>√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D3</v>
          </cell>
          <cell r="AA83" t="str">
            <v>Swasta</v>
          </cell>
          <cell r="AB83" t="str">
            <v>Kawin</v>
          </cell>
          <cell r="AC83" t="str">
            <v>Suami</v>
          </cell>
          <cell r="AD83" t="str">
            <v xml:space="preserve"> </v>
          </cell>
        </row>
        <row r="84">
          <cell r="B84">
            <v>77</v>
          </cell>
          <cell r="D84" t="str">
            <v>Fani Boleu, A.Md</v>
          </cell>
          <cell r="E84" t="str">
            <v>-</v>
          </cell>
          <cell r="F84" t="str">
            <v>-</v>
          </cell>
          <cell r="G84" t="str">
            <v>P</v>
          </cell>
          <cell r="H84" t="str">
            <v>Payahe</v>
          </cell>
          <cell r="I84" t="str">
            <v>29.10.1992</v>
          </cell>
          <cell r="J84">
            <v>30</v>
          </cell>
          <cell r="K84" t="str">
            <v>-</v>
          </cell>
          <cell r="L84" t="str">
            <v>-</v>
          </cell>
          <cell r="M84" t="str">
            <v>√</v>
          </cell>
          <cell r="N84" t="str">
            <v>-</v>
          </cell>
          <cell r="O84" t="str">
            <v>√</v>
          </cell>
          <cell r="P84" t="str">
            <v>-</v>
          </cell>
          <cell r="Q84" t="str">
            <v>√</v>
          </cell>
          <cell r="R84" t="str">
            <v>-</v>
          </cell>
          <cell r="S84" t="str">
            <v>√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D3</v>
          </cell>
          <cell r="AA84" t="str">
            <v>Swasta</v>
          </cell>
          <cell r="AB84" t="str">
            <v>Kawin</v>
          </cell>
          <cell r="AC84" t="str">
            <v>Istri</v>
          </cell>
          <cell r="AD84" t="str">
            <v xml:space="preserve"> </v>
          </cell>
        </row>
        <row r="85">
          <cell r="B85">
            <v>78</v>
          </cell>
          <cell r="D85" t="str">
            <v>Fianni Graciela Surupati</v>
          </cell>
          <cell r="E85" t="str">
            <v>-</v>
          </cell>
          <cell r="F85" t="str">
            <v>-</v>
          </cell>
          <cell r="G85" t="str">
            <v>P</v>
          </cell>
          <cell r="H85" t="str">
            <v>Tobelo</v>
          </cell>
          <cell r="I85" t="str">
            <v>11.05.2018</v>
          </cell>
          <cell r="J85">
            <v>4</v>
          </cell>
          <cell r="K85" t="str">
            <v>-</v>
          </cell>
          <cell r="L85" t="str">
            <v>-</v>
          </cell>
          <cell r="M85" t="str">
            <v>-</v>
          </cell>
          <cell r="N85" t="str">
            <v>-</v>
          </cell>
          <cell r="O85" t="str">
            <v>-</v>
          </cell>
          <cell r="P85" t="str">
            <v>-</v>
          </cell>
          <cell r="Q85" t="str">
            <v>-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√</v>
          </cell>
          <cell r="Z85" t="str">
            <v>PAUD</v>
          </cell>
          <cell r="AA85" t="str">
            <v>Siswa</v>
          </cell>
          <cell r="AB85" t="str">
            <v>Belum Kawin</v>
          </cell>
          <cell r="AC85" t="str">
            <v>Anak</v>
          </cell>
          <cell r="AD85" t="str">
            <v xml:space="preserve"> </v>
          </cell>
        </row>
        <row r="86">
          <cell r="B86">
            <v>79</v>
          </cell>
          <cell r="C86" t="str">
            <v>: WIL.3.9/ IV / 11</v>
          </cell>
          <cell r="D86" t="str">
            <v>Nico A. Mamahe</v>
          </cell>
          <cell r="E86" t="str">
            <v>WKO</v>
          </cell>
          <cell r="F86" t="str">
            <v>L</v>
          </cell>
          <cell r="G86" t="str">
            <v>-</v>
          </cell>
          <cell r="H86" t="str">
            <v>Wosia</v>
          </cell>
          <cell r="I86" t="str">
            <v>18.04.1967</v>
          </cell>
          <cell r="J86">
            <v>55</v>
          </cell>
          <cell r="K86" t="str">
            <v>6.05.1990</v>
          </cell>
          <cell r="L86" t="str">
            <v>√</v>
          </cell>
          <cell r="M86" t="str">
            <v>-</v>
          </cell>
          <cell r="N86" t="str">
            <v>√</v>
          </cell>
          <cell r="O86" t="str">
            <v>-</v>
          </cell>
          <cell r="P86" t="str">
            <v>√</v>
          </cell>
          <cell r="Q86" t="str">
            <v>-</v>
          </cell>
          <cell r="R86" t="str">
            <v>√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SMA</v>
          </cell>
          <cell r="AA86" t="str">
            <v>Wiraswasta</v>
          </cell>
          <cell r="AB86" t="str">
            <v>Kawin</v>
          </cell>
          <cell r="AC86" t="str">
            <v>Suami</v>
          </cell>
          <cell r="AD86" t="str">
            <v xml:space="preserve"> </v>
          </cell>
        </row>
        <row r="87">
          <cell r="B87">
            <v>80</v>
          </cell>
          <cell r="D87" t="str">
            <v>Jansi Teby</v>
          </cell>
          <cell r="F87" t="str">
            <v>-</v>
          </cell>
          <cell r="G87" t="str">
            <v>P</v>
          </cell>
          <cell r="H87" t="str">
            <v>Tongutesungi</v>
          </cell>
          <cell r="I87" t="str">
            <v>26.01.1966</v>
          </cell>
          <cell r="J87">
            <v>56</v>
          </cell>
          <cell r="K87" t="str">
            <v>-</v>
          </cell>
          <cell r="L87" t="str">
            <v>-</v>
          </cell>
          <cell r="M87" t="str">
            <v>√</v>
          </cell>
          <cell r="N87" t="str">
            <v>-</v>
          </cell>
          <cell r="O87" t="str">
            <v>√</v>
          </cell>
          <cell r="P87" t="str">
            <v>-</v>
          </cell>
          <cell r="Q87" t="str">
            <v>√</v>
          </cell>
          <cell r="R87" t="str">
            <v>-</v>
          </cell>
          <cell r="S87" t="str">
            <v>√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SMA</v>
          </cell>
          <cell r="AA87" t="str">
            <v>PNS</v>
          </cell>
          <cell r="AB87" t="str">
            <v>Kawin</v>
          </cell>
          <cell r="AC87" t="str">
            <v>Istri</v>
          </cell>
          <cell r="AD87" t="str">
            <v xml:space="preserve"> </v>
          </cell>
        </row>
        <row r="88">
          <cell r="B88">
            <v>81</v>
          </cell>
          <cell r="D88" t="str">
            <v>Petronela Ofa</v>
          </cell>
          <cell r="F88" t="str">
            <v>-</v>
          </cell>
          <cell r="G88" t="str">
            <v>P</v>
          </cell>
          <cell r="H88" t="str">
            <v>Duono. Ibu</v>
          </cell>
          <cell r="I88" t="str">
            <v>20.01.1946</v>
          </cell>
          <cell r="J88">
            <v>76</v>
          </cell>
          <cell r="K88" t="str">
            <v>Janda</v>
          </cell>
          <cell r="L88" t="str">
            <v>-</v>
          </cell>
          <cell r="M88" t="str">
            <v>√</v>
          </cell>
          <cell r="N88" t="str">
            <v>-</v>
          </cell>
          <cell r="O88" t="str">
            <v>√</v>
          </cell>
          <cell r="P88" t="str">
            <v>-</v>
          </cell>
          <cell r="Q88" t="str">
            <v>√</v>
          </cell>
          <cell r="R88" t="str">
            <v>-</v>
          </cell>
          <cell r="S88" t="str">
            <v>√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Kawin</v>
          </cell>
          <cell r="AC88" t="str">
            <v>Orang Tua</v>
          </cell>
          <cell r="AD88" t="str">
            <v>Lansia</v>
          </cell>
        </row>
        <row r="89">
          <cell r="B89">
            <v>82</v>
          </cell>
          <cell r="D89" t="str">
            <v>Janes Swalpino Teby</v>
          </cell>
          <cell r="F89" t="str">
            <v>L</v>
          </cell>
          <cell r="G89" t="str">
            <v>-</v>
          </cell>
          <cell r="H89" t="str">
            <v>WKO</v>
          </cell>
          <cell r="I89" t="str">
            <v>17.01.2002</v>
          </cell>
          <cell r="J89">
            <v>20</v>
          </cell>
          <cell r="K89" t="str">
            <v>-</v>
          </cell>
          <cell r="L89" t="str">
            <v>√</v>
          </cell>
          <cell r="M89" t="str">
            <v>-</v>
          </cell>
          <cell r="N89" t="str">
            <v>-</v>
          </cell>
          <cell r="O89" t="str">
            <v>-</v>
          </cell>
          <cell r="P89" t="str">
            <v>-</v>
          </cell>
          <cell r="Q89" t="str">
            <v>-</v>
          </cell>
          <cell r="R89" t="str">
            <v>-</v>
          </cell>
          <cell r="S89" t="str">
            <v>-</v>
          </cell>
          <cell r="T89" t="str">
            <v>√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SMA</v>
          </cell>
          <cell r="AA89" t="str">
            <v>Siswa</v>
          </cell>
          <cell r="AB89" t="str">
            <v>Belum Kawin</v>
          </cell>
          <cell r="AC89" t="str">
            <v>Anak</v>
          </cell>
          <cell r="AD89" t="str">
            <v xml:space="preserve"> </v>
          </cell>
        </row>
        <row r="90">
          <cell r="B90">
            <v>83</v>
          </cell>
          <cell r="D90" t="str">
            <v>Alfares Vico Mamahe</v>
          </cell>
          <cell r="F90" t="str">
            <v>L</v>
          </cell>
          <cell r="G90" t="str">
            <v>-</v>
          </cell>
          <cell r="H90" t="str">
            <v>WKO</v>
          </cell>
          <cell r="I90" t="str">
            <v>23.04.2012</v>
          </cell>
          <cell r="J90">
            <v>10</v>
          </cell>
          <cell r="K90" t="str">
            <v>-</v>
          </cell>
          <cell r="L90" t="str">
            <v>√</v>
          </cell>
          <cell r="M90" t="str">
            <v>-</v>
          </cell>
          <cell r="N90" t="str">
            <v>-</v>
          </cell>
          <cell r="O90" t="str">
            <v>-</v>
          </cell>
          <cell r="P90" t="str">
            <v>-</v>
          </cell>
          <cell r="Q90" t="str">
            <v>-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√</v>
          </cell>
          <cell r="Y90" t="str">
            <v>-</v>
          </cell>
          <cell r="Z90" t="str">
            <v>SD</v>
          </cell>
          <cell r="AA90" t="str">
            <v>Siswa</v>
          </cell>
          <cell r="AB90" t="str">
            <v>Belum Kawin</v>
          </cell>
          <cell r="AC90" t="str">
            <v>Anak</v>
          </cell>
          <cell r="AD90" t="str">
            <v xml:space="preserve"> </v>
          </cell>
        </row>
        <row r="91">
          <cell r="B91">
            <v>84</v>
          </cell>
          <cell r="D91" t="str">
            <v>Jegrat Mamadoa</v>
          </cell>
          <cell r="F91" t="str">
            <v>L</v>
          </cell>
          <cell r="G91" t="str">
            <v>-</v>
          </cell>
          <cell r="H91" t="str">
            <v>Togola Sanger</v>
          </cell>
          <cell r="I91" t="str">
            <v>20.08.1996</v>
          </cell>
          <cell r="J91">
            <v>26</v>
          </cell>
          <cell r="K91" t="str">
            <v>-</v>
          </cell>
          <cell r="L91" t="str">
            <v>-</v>
          </cell>
          <cell r="M91" t="str">
            <v>-</v>
          </cell>
          <cell r="N91" t="str">
            <v>-</v>
          </cell>
          <cell r="O91" t="str">
            <v>-</v>
          </cell>
          <cell r="P91" t="str">
            <v>-</v>
          </cell>
          <cell r="Q91" t="str">
            <v>-</v>
          </cell>
          <cell r="R91" t="str">
            <v>-</v>
          </cell>
          <cell r="S91" t="str">
            <v>-</v>
          </cell>
          <cell r="T91" t="str">
            <v>√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S1</v>
          </cell>
          <cell r="AA91" t="str">
            <v>Mahasiswa</v>
          </cell>
          <cell r="AB91" t="str">
            <v>Belum Kawin</v>
          </cell>
          <cell r="AC91" t="str">
            <v>Kerabat</v>
          </cell>
          <cell r="AD91" t="str">
            <v xml:space="preserve"> </v>
          </cell>
        </row>
        <row r="92">
          <cell r="B92">
            <v>85</v>
          </cell>
          <cell r="C92" t="str">
            <v>: WIL.3.9/ IV / 22</v>
          </cell>
          <cell r="D92" t="str">
            <v>Rauldias Liot, SH</v>
          </cell>
          <cell r="E92" t="str">
            <v>WKO</v>
          </cell>
          <cell r="F92" t="str">
            <v>L</v>
          </cell>
          <cell r="G92" t="str">
            <v>-</v>
          </cell>
          <cell r="H92" t="str">
            <v>Gamtala</v>
          </cell>
          <cell r="I92" t="str">
            <v>28.02.1988</v>
          </cell>
          <cell r="J92">
            <v>34</v>
          </cell>
          <cell r="K92" t="str">
            <v>04.03.2016</v>
          </cell>
          <cell r="L92" t="str">
            <v>√</v>
          </cell>
          <cell r="M92" t="str">
            <v>-</v>
          </cell>
          <cell r="N92" t="str">
            <v>√</v>
          </cell>
          <cell r="O92" t="str">
            <v>-</v>
          </cell>
          <cell r="P92" t="str">
            <v>√</v>
          </cell>
          <cell r="Q92" t="str">
            <v>-</v>
          </cell>
          <cell r="R92" t="str">
            <v>√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S1</v>
          </cell>
          <cell r="AA92" t="str">
            <v>POLRI</v>
          </cell>
          <cell r="AB92" t="str">
            <v>Kawin</v>
          </cell>
          <cell r="AC92" t="str">
            <v>Suami</v>
          </cell>
          <cell r="AD92" t="str">
            <v xml:space="preserve"> </v>
          </cell>
        </row>
        <row r="93">
          <cell r="B93">
            <v>86</v>
          </cell>
          <cell r="D93" t="str">
            <v>Iqnasia Inggrid Mamahe,SE</v>
          </cell>
          <cell r="E93" t="str">
            <v>-</v>
          </cell>
          <cell r="F93" t="str">
            <v>-</v>
          </cell>
          <cell r="G93" t="str">
            <v>P</v>
          </cell>
          <cell r="H93" t="str">
            <v>Gamsungi</v>
          </cell>
          <cell r="I93" t="str">
            <v>17.02.1996</v>
          </cell>
          <cell r="J93">
            <v>26</v>
          </cell>
          <cell r="K93" t="str">
            <v>-</v>
          </cell>
          <cell r="L93" t="str">
            <v>-</v>
          </cell>
          <cell r="M93" t="str">
            <v>√</v>
          </cell>
          <cell r="N93" t="str">
            <v>-</v>
          </cell>
          <cell r="O93" t="str">
            <v>√</v>
          </cell>
          <cell r="P93" t="str">
            <v>-</v>
          </cell>
          <cell r="Q93" t="str">
            <v>√</v>
          </cell>
          <cell r="R93" t="str">
            <v>-</v>
          </cell>
          <cell r="S93" t="str">
            <v>√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S1</v>
          </cell>
          <cell r="AA93" t="str">
            <v>Swasta</v>
          </cell>
          <cell r="AB93" t="str">
            <v>Kawin</v>
          </cell>
          <cell r="AC93" t="str">
            <v>Istri</v>
          </cell>
          <cell r="AD93" t="str">
            <v xml:space="preserve"> </v>
          </cell>
        </row>
        <row r="94">
          <cell r="B94">
            <v>87</v>
          </cell>
          <cell r="D94" t="str">
            <v>Rasia Adelard Liot</v>
          </cell>
          <cell r="E94" t="str">
            <v>-</v>
          </cell>
          <cell r="F94" t="str">
            <v>L</v>
          </cell>
          <cell r="G94" t="str">
            <v>-</v>
          </cell>
          <cell r="H94" t="str">
            <v>Tobelo</v>
          </cell>
          <cell r="I94" t="str">
            <v>13.05.2016</v>
          </cell>
          <cell r="J94">
            <v>6</v>
          </cell>
          <cell r="K94" t="str">
            <v>-</v>
          </cell>
          <cell r="L94" t="str">
            <v>√</v>
          </cell>
          <cell r="M94" t="str">
            <v>-</v>
          </cell>
          <cell r="N94" t="str">
            <v>-</v>
          </cell>
          <cell r="O94" t="str">
            <v>-</v>
          </cell>
          <cell r="P94" t="str">
            <v>-</v>
          </cell>
          <cell r="Q94" t="str">
            <v>-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√</v>
          </cell>
          <cell r="Y94" t="str">
            <v>-</v>
          </cell>
          <cell r="Z94" t="str">
            <v>TK</v>
          </cell>
          <cell r="AA94" t="str">
            <v>Siswa</v>
          </cell>
          <cell r="AB94" t="str">
            <v>Belum Kawin</v>
          </cell>
          <cell r="AC94" t="str">
            <v>Anak</v>
          </cell>
          <cell r="AD94" t="str">
            <v xml:space="preserve"> </v>
          </cell>
        </row>
        <row r="95">
          <cell r="B95">
            <v>88</v>
          </cell>
          <cell r="D95" t="str">
            <v>Raska Alwein Liot Mamahe</v>
          </cell>
          <cell r="F95" t="str">
            <v>L</v>
          </cell>
          <cell r="G95" t="str">
            <v>-</v>
          </cell>
          <cell r="H95" t="str">
            <v>Tobelo</v>
          </cell>
          <cell r="I95" t="str">
            <v>17.01.2020</v>
          </cell>
          <cell r="J95">
            <v>2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-</v>
          </cell>
          <cell r="O95" t="str">
            <v>-</v>
          </cell>
          <cell r="P95" t="str">
            <v>-</v>
          </cell>
          <cell r="Q95" t="str">
            <v>-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√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Belum Kawin</v>
          </cell>
          <cell r="AC95" t="str">
            <v>Anak</v>
          </cell>
          <cell r="AD95" t="str">
            <v xml:space="preserve"> </v>
          </cell>
        </row>
        <row r="96">
          <cell r="B96">
            <v>89</v>
          </cell>
          <cell r="C96" t="str">
            <v>: WIL.3.9/ IV / 19</v>
          </cell>
          <cell r="D96" t="str">
            <v>Sem Sasingan</v>
          </cell>
          <cell r="E96" t="str">
            <v>WKO</v>
          </cell>
          <cell r="F96" t="str">
            <v>L</v>
          </cell>
          <cell r="G96" t="str">
            <v>-</v>
          </cell>
          <cell r="H96" t="str">
            <v>Kalipitu</v>
          </cell>
          <cell r="I96" t="str">
            <v>27.09.1951</v>
          </cell>
          <cell r="J96">
            <v>71</v>
          </cell>
          <cell r="K96" t="str">
            <v>-</v>
          </cell>
          <cell r="L96" t="str">
            <v>√</v>
          </cell>
          <cell r="M96" t="str">
            <v>-</v>
          </cell>
          <cell r="N96" t="str">
            <v>√</v>
          </cell>
          <cell r="O96" t="str">
            <v>-</v>
          </cell>
          <cell r="P96" t="str">
            <v>√</v>
          </cell>
          <cell r="Q96" t="str">
            <v>-</v>
          </cell>
          <cell r="R96" t="str">
            <v>√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SD</v>
          </cell>
          <cell r="AA96" t="str">
            <v>Tani</v>
          </cell>
          <cell r="AB96" t="str">
            <v>Kawin</v>
          </cell>
          <cell r="AC96" t="str">
            <v>Suami</v>
          </cell>
          <cell r="AD96" t="str">
            <v>Lansia</v>
          </cell>
        </row>
        <row r="97">
          <cell r="B97">
            <v>90</v>
          </cell>
          <cell r="D97" t="str">
            <v>Heny Bawawa</v>
          </cell>
          <cell r="F97" t="str">
            <v>-</v>
          </cell>
          <cell r="G97" t="str">
            <v>P</v>
          </cell>
          <cell r="H97" t="str">
            <v>Tabang</v>
          </cell>
          <cell r="I97" t="str">
            <v>06.07.1959</v>
          </cell>
          <cell r="J97">
            <v>63</v>
          </cell>
          <cell r="K97" t="str">
            <v>-</v>
          </cell>
          <cell r="L97" t="str">
            <v>-</v>
          </cell>
          <cell r="M97" t="str">
            <v>√</v>
          </cell>
          <cell r="N97" t="str">
            <v>-</v>
          </cell>
          <cell r="O97" t="str">
            <v>√</v>
          </cell>
          <cell r="P97" t="str">
            <v>-</v>
          </cell>
          <cell r="Q97" t="str">
            <v>√</v>
          </cell>
          <cell r="R97" t="str">
            <v>-</v>
          </cell>
          <cell r="S97" t="str">
            <v>√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IRT</v>
          </cell>
          <cell r="AB97" t="str">
            <v>Kawin</v>
          </cell>
          <cell r="AC97" t="str">
            <v>Istri</v>
          </cell>
          <cell r="AD97" t="str">
            <v>Lansia</v>
          </cell>
        </row>
        <row r="98">
          <cell r="B98">
            <v>91</v>
          </cell>
          <cell r="D98" t="str">
            <v>Yosep Sasingan</v>
          </cell>
          <cell r="F98" t="str">
            <v>L</v>
          </cell>
          <cell r="G98" t="str">
            <v>-</v>
          </cell>
          <cell r="H98" t="str">
            <v>WKO</v>
          </cell>
          <cell r="I98" t="str">
            <v>13.06.1974</v>
          </cell>
          <cell r="J98">
            <v>48</v>
          </cell>
          <cell r="K98" t="str">
            <v>-</v>
          </cell>
          <cell r="L98" t="str">
            <v>√</v>
          </cell>
          <cell r="M98" t="str">
            <v>-</v>
          </cell>
          <cell r="N98" t="str">
            <v>√</v>
          </cell>
          <cell r="O98" t="str">
            <v>-</v>
          </cell>
          <cell r="P98" t="str">
            <v>-</v>
          </cell>
          <cell r="Q98" t="str">
            <v>-</v>
          </cell>
          <cell r="R98" t="str">
            <v>-</v>
          </cell>
          <cell r="S98" t="str">
            <v>-</v>
          </cell>
          <cell r="T98" t="str">
            <v>√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SD</v>
          </cell>
          <cell r="AA98" t="str">
            <v>-</v>
          </cell>
          <cell r="AB98" t="str">
            <v>Belum Kawin</v>
          </cell>
          <cell r="AC98" t="str">
            <v>Anak</v>
          </cell>
          <cell r="AD98" t="str">
            <v xml:space="preserve"> </v>
          </cell>
        </row>
        <row r="99">
          <cell r="B99">
            <v>92</v>
          </cell>
          <cell r="C99" t="str">
            <v>: WIL.3.9/ IV / 20</v>
          </cell>
          <cell r="D99" t="str">
            <v>Yunia Horowai</v>
          </cell>
          <cell r="F99" t="str">
            <v>-</v>
          </cell>
          <cell r="G99" t="str">
            <v>P</v>
          </cell>
          <cell r="H99" t="str">
            <v>Efi-Efi</v>
          </cell>
          <cell r="I99" t="str">
            <v>07.07.1974</v>
          </cell>
          <cell r="J99">
            <v>48</v>
          </cell>
          <cell r="K99" t="str">
            <v>-</v>
          </cell>
          <cell r="L99" t="str">
            <v>-</v>
          </cell>
          <cell r="M99" t="str">
            <v>√</v>
          </cell>
          <cell r="N99" t="str">
            <v>-</v>
          </cell>
          <cell r="O99" t="str">
            <v>√</v>
          </cell>
          <cell r="P99" t="str">
            <v>-</v>
          </cell>
          <cell r="Q99" t="str">
            <v>√</v>
          </cell>
          <cell r="R99" t="str">
            <v>-</v>
          </cell>
          <cell r="S99" t="str">
            <v>√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SD</v>
          </cell>
          <cell r="AA99" t="str">
            <v>IRT</v>
          </cell>
          <cell r="AB99" t="str">
            <v>Kawin</v>
          </cell>
          <cell r="AC99" t="str">
            <v>Istri</v>
          </cell>
          <cell r="AD99" t="str">
            <v xml:space="preserve"> </v>
          </cell>
        </row>
        <row r="100">
          <cell r="B100">
            <v>93</v>
          </cell>
          <cell r="D100" t="str">
            <v>Dendris Sasingan</v>
          </cell>
          <cell r="E100" t="str">
            <v>-</v>
          </cell>
          <cell r="F100" t="str">
            <v>L</v>
          </cell>
          <cell r="G100" t="str">
            <v>-</v>
          </cell>
          <cell r="H100" t="str">
            <v>Kusuri</v>
          </cell>
          <cell r="I100" t="str">
            <v>06.12.2003</v>
          </cell>
          <cell r="J100">
            <v>19</v>
          </cell>
          <cell r="K100" t="str">
            <v>-</v>
          </cell>
          <cell r="L100" t="str">
            <v>√</v>
          </cell>
          <cell r="M100" t="str">
            <v>-</v>
          </cell>
          <cell r="N100" t="str">
            <v>-</v>
          </cell>
          <cell r="O100" t="str">
            <v>-</v>
          </cell>
          <cell r="P100" t="str">
            <v>-</v>
          </cell>
          <cell r="Q100" t="str">
            <v>-</v>
          </cell>
          <cell r="R100" t="str">
            <v>-</v>
          </cell>
          <cell r="S100" t="str">
            <v>-</v>
          </cell>
          <cell r="T100" t="str">
            <v>√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SMA</v>
          </cell>
          <cell r="AA100" t="str">
            <v>Siswa</v>
          </cell>
          <cell r="AB100" t="str">
            <v>Belum Kawin</v>
          </cell>
          <cell r="AC100" t="str">
            <v>Anak</v>
          </cell>
          <cell r="AD100" t="str">
            <v xml:space="preserve"> </v>
          </cell>
        </row>
        <row r="101">
          <cell r="B101">
            <v>94</v>
          </cell>
          <cell r="D101" t="str">
            <v>Lefandri Sasingan</v>
          </cell>
          <cell r="E101" t="str">
            <v>-</v>
          </cell>
          <cell r="F101" t="str">
            <v>L</v>
          </cell>
          <cell r="G101" t="str">
            <v>-</v>
          </cell>
          <cell r="H101" t="str">
            <v>Efi-Efi</v>
          </cell>
          <cell r="I101" t="str">
            <v>04.09.2005</v>
          </cell>
          <cell r="J101">
            <v>17</v>
          </cell>
          <cell r="K101" t="str">
            <v>-</v>
          </cell>
          <cell r="L101" t="str">
            <v>√</v>
          </cell>
          <cell r="M101" t="str">
            <v>-</v>
          </cell>
          <cell r="N101" t="str">
            <v>-</v>
          </cell>
          <cell r="O101" t="str">
            <v>-</v>
          </cell>
          <cell r="P101" t="str">
            <v>-</v>
          </cell>
          <cell r="Q101" t="str">
            <v>-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√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SD</v>
          </cell>
          <cell r="AA101" t="str">
            <v>Siswa</v>
          </cell>
          <cell r="AB101" t="str">
            <v>Belum Kawin</v>
          </cell>
          <cell r="AC101" t="str">
            <v>Anak</v>
          </cell>
          <cell r="AD101" t="str">
            <v xml:space="preserve"> </v>
          </cell>
        </row>
        <row r="102">
          <cell r="B102">
            <v>95</v>
          </cell>
          <cell r="D102" t="str">
            <v>Adrian Sasingan</v>
          </cell>
          <cell r="F102" t="str">
            <v>L</v>
          </cell>
          <cell r="G102" t="str">
            <v>-</v>
          </cell>
          <cell r="H102" t="str">
            <v>WKO</v>
          </cell>
          <cell r="I102" t="str">
            <v>25.11.2002</v>
          </cell>
          <cell r="J102">
            <v>20</v>
          </cell>
          <cell r="K102" t="str">
            <v>-</v>
          </cell>
          <cell r="L102" t="str">
            <v>√</v>
          </cell>
          <cell r="M102" t="str">
            <v>-</v>
          </cell>
          <cell r="N102" t="str">
            <v>√</v>
          </cell>
          <cell r="O102" t="str">
            <v>-</v>
          </cell>
          <cell r="P102" t="str">
            <v>-</v>
          </cell>
          <cell r="Q102" t="str">
            <v>-</v>
          </cell>
          <cell r="R102" t="str">
            <v>-</v>
          </cell>
          <cell r="S102" t="str">
            <v>-</v>
          </cell>
          <cell r="T102" t="str">
            <v>√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SMA</v>
          </cell>
          <cell r="AA102" t="str">
            <v>Siswa</v>
          </cell>
          <cell r="AB102" t="str">
            <v>Belum Kawin</v>
          </cell>
          <cell r="AC102" t="str">
            <v>Keponakan</v>
          </cell>
          <cell r="AD102" t="str">
            <v xml:space="preserve"> </v>
          </cell>
        </row>
        <row r="103">
          <cell r="B103">
            <v>96</v>
          </cell>
          <cell r="C103" t="str">
            <v>: WIL.3.9/ IV / 31</v>
          </cell>
          <cell r="D103" t="str">
            <v>Fhirman Luma Sangaji</v>
          </cell>
          <cell r="E103" t="str">
            <v>WKO</v>
          </cell>
          <cell r="F103" t="str">
            <v>L</v>
          </cell>
          <cell r="G103" t="str">
            <v>-</v>
          </cell>
          <cell r="H103" t="str">
            <v>Tongute - Ternate</v>
          </cell>
          <cell r="I103" t="str">
            <v>24.10.1984</v>
          </cell>
          <cell r="J103">
            <v>38</v>
          </cell>
          <cell r="K103" t="str">
            <v>26.12.2015</v>
          </cell>
          <cell r="L103" t="str">
            <v>√</v>
          </cell>
          <cell r="M103" t="str">
            <v>-</v>
          </cell>
          <cell r="N103" t="str">
            <v>√</v>
          </cell>
          <cell r="O103" t="str">
            <v>-</v>
          </cell>
          <cell r="P103" t="str">
            <v>√</v>
          </cell>
          <cell r="Q103" t="str">
            <v>-</v>
          </cell>
          <cell r="R103" t="str">
            <v>√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SMA</v>
          </cell>
          <cell r="AA103" t="str">
            <v>Tani</v>
          </cell>
          <cell r="AB103" t="str">
            <v>Kawin</v>
          </cell>
          <cell r="AC103" t="str">
            <v>Suami</v>
          </cell>
          <cell r="AD103" t="str">
            <v xml:space="preserve"> </v>
          </cell>
        </row>
        <row r="104">
          <cell r="B104">
            <v>97</v>
          </cell>
          <cell r="D104" t="str">
            <v>Elisabet Laarni</v>
          </cell>
          <cell r="F104" t="str">
            <v>-</v>
          </cell>
          <cell r="G104" t="str">
            <v>P</v>
          </cell>
          <cell r="H104" t="str">
            <v>WKO</v>
          </cell>
          <cell r="I104" t="str">
            <v>24.12.1985</v>
          </cell>
          <cell r="J104">
            <v>37</v>
          </cell>
          <cell r="K104" t="str">
            <v>-</v>
          </cell>
          <cell r="L104" t="str">
            <v>-</v>
          </cell>
          <cell r="M104" t="str">
            <v>√</v>
          </cell>
          <cell r="N104" t="str">
            <v>-</v>
          </cell>
          <cell r="O104" t="str">
            <v>√</v>
          </cell>
          <cell r="P104" t="str">
            <v>-</v>
          </cell>
          <cell r="Q104" t="str">
            <v>√</v>
          </cell>
          <cell r="R104" t="str">
            <v>-</v>
          </cell>
          <cell r="S104" t="str">
            <v>√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SMA</v>
          </cell>
          <cell r="AA104" t="str">
            <v>IRT</v>
          </cell>
          <cell r="AB104" t="str">
            <v>Kawin</v>
          </cell>
          <cell r="AC104" t="str">
            <v>Istri</v>
          </cell>
          <cell r="AD104" t="str">
            <v xml:space="preserve"> </v>
          </cell>
        </row>
        <row r="105">
          <cell r="B105">
            <v>98</v>
          </cell>
          <cell r="D105" t="str">
            <v>Vikran Luma Sangaji</v>
          </cell>
          <cell r="F105" t="str">
            <v>L</v>
          </cell>
          <cell r="G105" t="str">
            <v>-</v>
          </cell>
          <cell r="H105" t="str">
            <v>WKO</v>
          </cell>
          <cell r="I105" t="str">
            <v>20.04.2011</v>
          </cell>
          <cell r="J105">
            <v>11</v>
          </cell>
          <cell r="K105" t="str">
            <v>-</v>
          </cell>
          <cell r="L105" t="str">
            <v>-</v>
          </cell>
          <cell r="M105" t="str">
            <v>-</v>
          </cell>
          <cell r="N105" t="str">
            <v>-</v>
          </cell>
          <cell r="O105" t="str">
            <v>-</v>
          </cell>
          <cell r="P105" t="str">
            <v>-</v>
          </cell>
          <cell r="Q105" t="str">
            <v>-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√</v>
          </cell>
          <cell r="Y105" t="str">
            <v>-</v>
          </cell>
          <cell r="Z105" t="str">
            <v>SD</v>
          </cell>
          <cell r="AA105" t="str">
            <v>-</v>
          </cell>
          <cell r="AB105" t="str">
            <v>Belum Kawin</v>
          </cell>
          <cell r="AC105" t="str">
            <v>Anak</v>
          </cell>
          <cell r="AD105" t="str">
            <v xml:space="preserve"> </v>
          </cell>
        </row>
        <row r="106">
          <cell r="B106">
            <v>99</v>
          </cell>
          <cell r="C106" t="str">
            <v>: WIL.3.9/ IV / 16</v>
          </cell>
          <cell r="D106" t="str">
            <v>Urbanus Laarni</v>
          </cell>
          <cell r="E106" t="str">
            <v>WKO</v>
          </cell>
          <cell r="F106" t="str">
            <v>L</v>
          </cell>
          <cell r="G106" t="str">
            <v>-</v>
          </cell>
          <cell r="H106" t="str">
            <v>Talaud</v>
          </cell>
          <cell r="I106" t="str">
            <v>20.07.1967</v>
          </cell>
          <cell r="J106">
            <v>55</v>
          </cell>
          <cell r="K106" t="str">
            <v>18.10.2008</v>
          </cell>
          <cell r="L106" t="str">
            <v>√</v>
          </cell>
          <cell r="M106" t="str">
            <v>-</v>
          </cell>
          <cell r="N106" t="str">
            <v>√</v>
          </cell>
          <cell r="O106" t="str">
            <v>-</v>
          </cell>
          <cell r="P106" t="str">
            <v>√</v>
          </cell>
          <cell r="Q106" t="str">
            <v>-</v>
          </cell>
          <cell r="R106" t="str">
            <v>√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SD</v>
          </cell>
          <cell r="AA106" t="str">
            <v>Tani</v>
          </cell>
          <cell r="AB106" t="str">
            <v>Kawin</v>
          </cell>
          <cell r="AC106" t="str">
            <v>Suami</v>
          </cell>
          <cell r="AD106" t="str">
            <v xml:space="preserve"> </v>
          </cell>
        </row>
        <row r="107">
          <cell r="B107">
            <v>100</v>
          </cell>
          <cell r="D107" t="str">
            <v>Junri Laarni</v>
          </cell>
          <cell r="F107" t="str">
            <v>L</v>
          </cell>
          <cell r="G107" t="str">
            <v>-</v>
          </cell>
          <cell r="H107" t="str">
            <v>WKO</v>
          </cell>
          <cell r="I107" t="str">
            <v>08.07.2007</v>
          </cell>
          <cell r="J107">
            <v>15</v>
          </cell>
          <cell r="K107" t="str">
            <v>-</v>
          </cell>
          <cell r="L107" t="str">
            <v>√</v>
          </cell>
          <cell r="M107" t="str">
            <v>-</v>
          </cell>
          <cell r="N107" t="str">
            <v>-</v>
          </cell>
          <cell r="O107" t="str">
            <v>-</v>
          </cell>
          <cell r="P107" t="str">
            <v>-</v>
          </cell>
          <cell r="Q107" t="str">
            <v>-</v>
          </cell>
          <cell r="R107" t="str">
            <v>-</v>
          </cell>
          <cell r="S107" t="str">
            <v>-</v>
          </cell>
          <cell r="T107" t="str">
            <v>-</v>
          </cell>
          <cell r="U107" t="str">
            <v>-</v>
          </cell>
          <cell r="V107" t="str">
            <v>√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SD</v>
          </cell>
          <cell r="AA107" t="str">
            <v>Siswa</v>
          </cell>
          <cell r="AB107" t="str">
            <v>Belum Kawin</v>
          </cell>
          <cell r="AC107" t="str">
            <v>Anak</v>
          </cell>
          <cell r="AD107" t="str">
            <v xml:space="preserve"> </v>
          </cell>
        </row>
        <row r="108">
          <cell r="B108">
            <v>101</v>
          </cell>
          <cell r="C108" t="str">
            <v>: WIL.3.9/ IV / 09</v>
          </cell>
          <cell r="D108" t="str">
            <v>Kalvin Sambali</v>
          </cell>
          <cell r="E108" t="str">
            <v>WKO</v>
          </cell>
          <cell r="F108" t="str">
            <v>L</v>
          </cell>
          <cell r="G108" t="str">
            <v>-</v>
          </cell>
          <cell r="H108" t="str">
            <v>Morotai</v>
          </cell>
          <cell r="I108" t="str">
            <v>01.10.1970</v>
          </cell>
          <cell r="J108">
            <v>52</v>
          </cell>
          <cell r="K108" t="str">
            <v>14.04.1995</v>
          </cell>
          <cell r="L108" t="str">
            <v>√</v>
          </cell>
          <cell r="M108" t="str">
            <v>-</v>
          </cell>
          <cell r="N108" t="str">
            <v>√</v>
          </cell>
          <cell r="O108" t="str">
            <v>-</v>
          </cell>
          <cell r="P108" t="str">
            <v>√</v>
          </cell>
          <cell r="Q108" t="str">
            <v>-</v>
          </cell>
          <cell r="R108" t="str">
            <v>√</v>
          </cell>
          <cell r="S108" t="str">
            <v>-</v>
          </cell>
          <cell r="T108" t="str">
            <v>-</v>
          </cell>
          <cell r="U108" t="str">
            <v>-</v>
          </cell>
          <cell r="V108" t="str">
            <v>-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SMP</v>
          </cell>
          <cell r="AA108" t="str">
            <v>Tani</v>
          </cell>
          <cell r="AB108" t="str">
            <v>Kawin</v>
          </cell>
          <cell r="AC108" t="str">
            <v>Suami</v>
          </cell>
          <cell r="AD108" t="str">
            <v xml:space="preserve"> </v>
          </cell>
        </row>
        <row r="109">
          <cell r="B109">
            <v>102</v>
          </cell>
          <cell r="D109" t="str">
            <v>Nelistin Bawues</v>
          </cell>
          <cell r="F109" t="str">
            <v>-</v>
          </cell>
          <cell r="G109" t="str">
            <v>P</v>
          </cell>
          <cell r="H109" t="str">
            <v>WKO</v>
          </cell>
          <cell r="I109" t="str">
            <v>11.03.1973</v>
          </cell>
          <cell r="J109">
            <v>49</v>
          </cell>
          <cell r="K109" t="str">
            <v>-</v>
          </cell>
          <cell r="L109" t="str">
            <v>-</v>
          </cell>
          <cell r="M109" t="str">
            <v>√</v>
          </cell>
          <cell r="N109" t="str">
            <v>-</v>
          </cell>
          <cell r="O109" t="str">
            <v>√</v>
          </cell>
          <cell r="P109" t="str">
            <v>-</v>
          </cell>
          <cell r="Q109" t="str">
            <v>√</v>
          </cell>
          <cell r="R109" t="str">
            <v>-</v>
          </cell>
          <cell r="S109" t="str">
            <v>√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SMP</v>
          </cell>
          <cell r="AA109" t="str">
            <v>Tani</v>
          </cell>
          <cell r="AB109" t="str">
            <v>Kawin</v>
          </cell>
          <cell r="AC109" t="str">
            <v>Istri</v>
          </cell>
          <cell r="AD109" t="str">
            <v xml:space="preserve"> </v>
          </cell>
        </row>
        <row r="110">
          <cell r="B110">
            <v>103</v>
          </cell>
          <cell r="D110" t="str">
            <v>Ornando Oldrik Sambali</v>
          </cell>
          <cell r="F110" t="str">
            <v>L</v>
          </cell>
          <cell r="G110" t="str">
            <v>-</v>
          </cell>
          <cell r="H110" t="str">
            <v>WKO</v>
          </cell>
          <cell r="I110" t="str">
            <v>08.10.1997</v>
          </cell>
          <cell r="J110">
            <v>25</v>
          </cell>
          <cell r="K110" t="str">
            <v>-</v>
          </cell>
          <cell r="L110" t="str">
            <v>√</v>
          </cell>
          <cell r="M110" t="str">
            <v>-</v>
          </cell>
          <cell r="N110" t="str">
            <v>√</v>
          </cell>
          <cell r="O110" t="str">
            <v>-</v>
          </cell>
          <cell r="P110" t="str">
            <v>-</v>
          </cell>
          <cell r="Q110" t="str">
            <v>-</v>
          </cell>
          <cell r="R110" t="str">
            <v>-</v>
          </cell>
          <cell r="S110" t="str">
            <v>-</v>
          </cell>
          <cell r="T110" t="str">
            <v>√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SMA</v>
          </cell>
          <cell r="AA110" t="str">
            <v>Swasta</v>
          </cell>
          <cell r="AB110" t="str">
            <v>Belum Kawin</v>
          </cell>
          <cell r="AC110" t="str">
            <v>Anak</v>
          </cell>
          <cell r="AD110" t="str">
            <v xml:space="preserve"> </v>
          </cell>
        </row>
        <row r="111">
          <cell r="B111">
            <v>104</v>
          </cell>
          <cell r="D111" t="str">
            <v>Marini Sambali</v>
          </cell>
          <cell r="F111" t="str">
            <v>-</v>
          </cell>
          <cell r="G111" t="str">
            <v>P</v>
          </cell>
          <cell r="H111" t="str">
            <v>KAO</v>
          </cell>
          <cell r="I111" t="str">
            <v>17.03.2002</v>
          </cell>
          <cell r="J111">
            <v>20</v>
          </cell>
          <cell r="K111" t="str">
            <v>-</v>
          </cell>
          <cell r="L111" t="str">
            <v>-</v>
          </cell>
          <cell r="M111" t="str">
            <v>√</v>
          </cell>
          <cell r="N111" t="str">
            <v>-</v>
          </cell>
          <cell r="O111" t="str">
            <v>√</v>
          </cell>
          <cell r="P111" t="str">
            <v>-</v>
          </cell>
          <cell r="Q111" t="str">
            <v>-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√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SMA</v>
          </cell>
          <cell r="AA111" t="str">
            <v>Siswa</v>
          </cell>
          <cell r="AB111" t="str">
            <v>Belum Kawin</v>
          </cell>
          <cell r="AC111" t="str">
            <v>Anak</v>
          </cell>
          <cell r="AD111" t="str">
            <v xml:space="preserve"> </v>
          </cell>
        </row>
        <row r="112">
          <cell r="B112">
            <v>105</v>
          </cell>
          <cell r="D112" t="str">
            <v>Narissa S. Sambali</v>
          </cell>
          <cell r="F112" t="str">
            <v>-</v>
          </cell>
          <cell r="G112" t="str">
            <v>P</v>
          </cell>
          <cell r="H112" t="str">
            <v>WKO</v>
          </cell>
          <cell r="I112" t="str">
            <v>10.10.2010</v>
          </cell>
          <cell r="J112">
            <v>12</v>
          </cell>
          <cell r="K112" t="str">
            <v>-</v>
          </cell>
          <cell r="L112" t="str">
            <v>-</v>
          </cell>
          <cell r="M112" t="str">
            <v>√</v>
          </cell>
          <cell r="N112" t="str">
            <v>-</v>
          </cell>
          <cell r="O112" t="str">
            <v>-</v>
          </cell>
          <cell r="P112" t="str">
            <v>-</v>
          </cell>
          <cell r="Q112" t="str">
            <v>-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√</v>
          </cell>
          <cell r="Z112" t="str">
            <v>SD</v>
          </cell>
          <cell r="AA112" t="str">
            <v>Siswa</v>
          </cell>
          <cell r="AB112" t="str">
            <v>Belum Kawin</v>
          </cell>
          <cell r="AC112" t="str">
            <v>Anak</v>
          </cell>
          <cell r="AD112" t="str">
            <v xml:space="preserve"> </v>
          </cell>
        </row>
        <row r="113">
          <cell r="B113">
            <v>106</v>
          </cell>
          <cell r="C113" t="str">
            <v>: WIL.3.9 / VI / 18</v>
          </cell>
          <cell r="D113" t="str">
            <v>Sefnat Mantol</v>
          </cell>
          <cell r="E113" t="str">
            <v>WKO</v>
          </cell>
          <cell r="F113" t="str">
            <v>L</v>
          </cell>
          <cell r="G113" t="str">
            <v>-</v>
          </cell>
          <cell r="H113" t="str">
            <v>WKO</v>
          </cell>
          <cell r="I113" t="str">
            <v>29.09.1992</v>
          </cell>
          <cell r="J113">
            <v>30</v>
          </cell>
          <cell r="K113" t="str">
            <v>28.05.2017</v>
          </cell>
          <cell r="L113" t="str">
            <v>√</v>
          </cell>
          <cell r="M113" t="str">
            <v>-</v>
          </cell>
          <cell r="N113" t="str">
            <v>√</v>
          </cell>
          <cell r="O113" t="str">
            <v>-</v>
          </cell>
          <cell r="P113" t="str">
            <v>√</v>
          </cell>
          <cell r="Q113" t="str">
            <v>-</v>
          </cell>
          <cell r="R113" t="str">
            <v>√</v>
          </cell>
          <cell r="S113" t="str">
            <v>-</v>
          </cell>
          <cell r="T113" t="str">
            <v>-</v>
          </cell>
          <cell r="U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SMA</v>
          </cell>
          <cell r="AA113" t="str">
            <v>Wiraswasta</v>
          </cell>
          <cell r="AB113" t="str">
            <v>Kawin</v>
          </cell>
          <cell r="AC113" t="str">
            <v>Suami</v>
          </cell>
          <cell r="AD113" t="str">
            <v xml:space="preserve"> </v>
          </cell>
        </row>
        <row r="114">
          <cell r="B114">
            <v>107</v>
          </cell>
          <cell r="D114" t="str">
            <v>Tria I. Y. Kokomomok</v>
          </cell>
          <cell r="F114" t="str">
            <v>-</v>
          </cell>
          <cell r="G114" t="str">
            <v>P</v>
          </cell>
          <cell r="H114" t="str">
            <v>Morotai</v>
          </cell>
          <cell r="I114" t="str">
            <v>07.06.1990</v>
          </cell>
          <cell r="J114">
            <v>32</v>
          </cell>
          <cell r="K114" t="str">
            <v>-</v>
          </cell>
          <cell r="L114" t="str">
            <v>-</v>
          </cell>
          <cell r="M114" t="str">
            <v>√</v>
          </cell>
          <cell r="N114" t="str">
            <v>-</v>
          </cell>
          <cell r="O114" t="str">
            <v>√</v>
          </cell>
          <cell r="P114" t="str">
            <v>-</v>
          </cell>
          <cell r="Q114" t="str">
            <v>√</v>
          </cell>
          <cell r="R114" t="str">
            <v>-</v>
          </cell>
          <cell r="S114" t="str">
            <v>√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SD</v>
          </cell>
          <cell r="AA114" t="str">
            <v>IRT</v>
          </cell>
          <cell r="AB114" t="str">
            <v>Kawin</v>
          </cell>
          <cell r="AC114" t="str">
            <v>Istri</v>
          </cell>
          <cell r="AD114" t="str">
            <v xml:space="preserve"> </v>
          </cell>
        </row>
        <row r="115">
          <cell r="B115">
            <v>108</v>
          </cell>
          <cell r="D115" t="str">
            <v>Fernandhino A. K. Mantol</v>
          </cell>
          <cell r="F115" t="str">
            <v>L</v>
          </cell>
          <cell r="G115" t="str">
            <v>-</v>
          </cell>
          <cell r="H115" t="str">
            <v>Kao</v>
          </cell>
          <cell r="I115" t="str">
            <v>13.05.2018</v>
          </cell>
          <cell r="J115">
            <v>4</v>
          </cell>
          <cell r="L115" t="str">
            <v>-</v>
          </cell>
          <cell r="M115" t="str">
            <v>-</v>
          </cell>
          <cell r="N115" t="str">
            <v>-</v>
          </cell>
          <cell r="O115" t="str">
            <v>-</v>
          </cell>
          <cell r="P115" t="str">
            <v>-</v>
          </cell>
          <cell r="Q115" t="str">
            <v>-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√</v>
          </cell>
          <cell r="Y115" t="str">
            <v>-</v>
          </cell>
          <cell r="Z115" t="str">
            <v>PAUD</v>
          </cell>
          <cell r="AA115" t="str">
            <v>-</v>
          </cell>
          <cell r="AB115" t="str">
            <v>Belum Kawin</v>
          </cell>
          <cell r="AC115" t="str">
            <v>Anak</v>
          </cell>
          <cell r="AD115" t="str">
            <v xml:space="preserve"> </v>
          </cell>
        </row>
        <row r="116">
          <cell r="B116">
            <v>109</v>
          </cell>
          <cell r="C116" t="str">
            <v>: WIL.3.9 / VI / 04</v>
          </cell>
          <cell r="D116" t="str">
            <v>Manuel P. Sasingan</v>
          </cell>
          <cell r="E116" t="str">
            <v>WKO</v>
          </cell>
          <cell r="F116" t="str">
            <v>L</v>
          </cell>
          <cell r="G116" t="str">
            <v>-</v>
          </cell>
          <cell r="H116" t="str">
            <v>WKO</v>
          </cell>
          <cell r="I116" t="str">
            <v>25.12.1980</v>
          </cell>
          <cell r="J116">
            <v>42</v>
          </cell>
          <cell r="K116" t="str">
            <v>06.12.2009</v>
          </cell>
          <cell r="L116" t="str">
            <v>√</v>
          </cell>
          <cell r="M116" t="str">
            <v>-</v>
          </cell>
          <cell r="N116" t="str">
            <v>√</v>
          </cell>
          <cell r="O116" t="str">
            <v>-</v>
          </cell>
          <cell r="P116" t="str">
            <v>√</v>
          </cell>
          <cell r="Q116" t="str">
            <v>-</v>
          </cell>
          <cell r="R116" t="str">
            <v>√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SMA</v>
          </cell>
          <cell r="AA116" t="str">
            <v>Swasta</v>
          </cell>
          <cell r="AB116" t="str">
            <v>Kawin</v>
          </cell>
          <cell r="AC116" t="str">
            <v>Suami</v>
          </cell>
          <cell r="AD116" t="str">
            <v xml:space="preserve"> </v>
          </cell>
        </row>
        <row r="117">
          <cell r="B117">
            <v>110</v>
          </cell>
          <cell r="D117" t="str">
            <v>Meldiani Teby</v>
          </cell>
          <cell r="F117" t="str">
            <v>-</v>
          </cell>
          <cell r="G117" t="str">
            <v>P</v>
          </cell>
          <cell r="H117" t="str">
            <v>Ibu</v>
          </cell>
          <cell r="I117" t="str">
            <v>08.05.1983</v>
          </cell>
          <cell r="J117">
            <v>39</v>
          </cell>
          <cell r="K117" t="str">
            <v>-</v>
          </cell>
          <cell r="L117" t="str">
            <v>-</v>
          </cell>
          <cell r="M117" t="str">
            <v>√</v>
          </cell>
          <cell r="N117" t="str">
            <v>-</v>
          </cell>
          <cell r="O117" t="str">
            <v>√</v>
          </cell>
          <cell r="P117" t="str">
            <v>-</v>
          </cell>
          <cell r="Q117" t="str">
            <v>√</v>
          </cell>
          <cell r="R117" t="str">
            <v>-</v>
          </cell>
          <cell r="S117" t="str">
            <v>√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SMA</v>
          </cell>
          <cell r="AA117" t="str">
            <v>IRT</v>
          </cell>
          <cell r="AB117" t="str">
            <v>Kawin</v>
          </cell>
          <cell r="AC117" t="str">
            <v>Istri</v>
          </cell>
          <cell r="AD117" t="str">
            <v xml:space="preserve"> </v>
          </cell>
        </row>
        <row r="118">
          <cell r="B118">
            <v>111</v>
          </cell>
          <cell r="D118" t="str">
            <v>Radit Sasingan</v>
          </cell>
          <cell r="F118" t="str">
            <v>L</v>
          </cell>
          <cell r="G118" t="str">
            <v>-</v>
          </cell>
          <cell r="H118" t="str">
            <v>WKO</v>
          </cell>
          <cell r="I118" t="str">
            <v>07.02.2010</v>
          </cell>
          <cell r="J118">
            <v>12</v>
          </cell>
          <cell r="K118" t="str">
            <v>-</v>
          </cell>
          <cell r="L118" t="str">
            <v>√</v>
          </cell>
          <cell r="M118" t="str">
            <v>-</v>
          </cell>
          <cell r="N118" t="str">
            <v>-</v>
          </cell>
          <cell r="O118" t="str">
            <v>-</v>
          </cell>
          <cell r="P118" t="str">
            <v>-</v>
          </cell>
          <cell r="Q118" t="str">
            <v>-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√</v>
          </cell>
          <cell r="Y118" t="str">
            <v>-</v>
          </cell>
          <cell r="Z118" t="str">
            <v>SD</v>
          </cell>
          <cell r="AA118" t="str">
            <v>Siswa</v>
          </cell>
          <cell r="AB118" t="str">
            <v>Belum Kawin</v>
          </cell>
          <cell r="AC118" t="str">
            <v>Anak</v>
          </cell>
          <cell r="AD118" t="str">
            <v xml:space="preserve"> </v>
          </cell>
        </row>
        <row r="119">
          <cell r="B119">
            <v>112</v>
          </cell>
          <cell r="D119" t="str">
            <v>Imanuela Christiani Sasingan</v>
          </cell>
          <cell r="F119" t="str">
            <v>-</v>
          </cell>
          <cell r="G119" t="str">
            <v>P</v>
          </cell>
          <cell r="H119" t="str">
            <v>WKO</v>
          </cell>
          <cell r="I119" t="str">
            <v>25.12.2016</v>
          </cell>
          <cell r="J119">
            <v>6</v>
          </cell>
          <cell r="K119" t="str">
            <v>-</v>
          </cell>
          <cell r="L119" t="str">
            <v>-</v>
          </cell>
          <cell r="M119" t="str">
            <v>√</v>
          </cell>
          <cell r="N119" t="str">
            <v>-</v>
          </cell>
          <cell r="O119" t="str">
            <v>-</v>
          </cell>
          <cell r="P119" t="str">
            <v>-</v>
          </cell>
          <cell r="Q119" t="str">
            <v>-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√</v>
          </cell>
          <cell r="Z119" t="str">
            <v>PAUD</v>
          </cell>
          <cell r="AA119" t="str">
            <v>Siswa</v>
          </cell>
          <cell r="AB119" t="str">
            <v>Belum Kawin</v>
          </cell>
          <cell r="AC119" t="str">
            <v>Anak</v>
          </cell>
          <cell r="AD119" t="str">
            <v xml:space="preserve"> </v>
          </cell>
        </row>
        <row r="120">
          <cell r="AF120" t="str">
            <v>"---"</v>
          </cell>
        </row>
        <row r="121">
          <cell r="AD121" t="str">
            <v xml:space="preserve"> </v>
          </cell>
          <cell r="AF121" t="str">
            <v>"---"</v>
          </cell>
        </row>
        <row r="122">
          <cell r="AF122" t="str">
            <v>"---"</v>
          </cell>
        </row>
        <row r="123">
          <cell r="F123">
            <v>63</v>
          </cell>
          <cell r="G123">
            <v>49</v>
          </cell>
          <cell r="L123">
            <v>64</v>
          </cell>
          <cell r="M123">
            <v>38</v>
          </cell>
          <cell r="N123">
            <v>37</v>
          </cell>
          <cell r="O123">
            <v>28</v>
          </cell>
          <cell r="P123">
            <v>24</v>
          </cell>
          <cell r="Q123">
            <v>21</v>
          </cell>
          <cell r="R123">
            <v>26</v>
          </cell>
          <cell r="S123">
            <v>25</v>
          </cell>
          <cell r="T123">
            <v>17</v>
          </cell>
          <cell r="U123">
            <v>9</v>
          </cell>
          <cell r="V123">
            <v>6</v>
          </cell>
          <cell r="W123">
            <v>3</v>
          </cell>
          <cell r="X123">
            <v>14</v>
          </cell>
          <cell r="Y123">
            <v>12</v>
          </cell>
        </row>
        <row r="125">
          <cell r="R125">
            <v>0</v>
          </cell>
          <cell r="S125">
            <v>0</v>
          </cell>
          <cell r="Y125">
            <v>0</v>
          </cell>
          <cell r="Z125">
            <v>0</v>
          </cell>
        </row>
        <row r="126">
          <cell r="B126">
            <v>26</v>
          </cell>
          <cell r="R126">
            <v>1</v>
          </cell>
          <cell r="S126">
            <v>0</v>
          </cell>
          <cell r="Y126">
            <v>1</v>
          </cell>
          <cell r="Z126">
            <v>0</v>
          </cell>
        </row>
        <row r="127">
          <cell r="R127">
            <v>5</v>
          </cell>
          <cell r="S127">
            <v>7</v>
          </cell>
          <cell r="Y127">
            <v>0</v>
          </cell>
          <cell r="Z127">
            <v>0</v>
          </cell>
        </row>
        <row r="128">
          <cell r="L128">
            <v>2</v>
          </cell>
          <cell r="R128">
            <v>0</v>
          </cell>
          <cell r="S128">
            <v>0</v>
          </cell>
          <cell r="Y128">
            <v>0</v>
          </cell>
          <cell r="Z128">
            <v>16</v>
          </cell>
        </row>
        <row r="129">
          <cell r="L129">
            <v>3</v>
          </cell>
          <cell r="R129">
            <v>4</v>
          </cell>
          <cell r="S129">
            <v>2</v>
          </cell>
          <cell r="Y129">
            <v>0</v>
          </cell>
          <cell r="Z129">
            <v>0</v>
          </cell>
        </row>
        <row r="130">
          <cell r="R130">
            <v>0</v>
          </cell>
          <cell r="S130">
            <v>0</v>
          </cell>
          <cell r="Y130">
            <v>3</v>
          </cell>
          <cell r="Z130">
            <v>4</v>
          </cell>
        </row>
        <row r="131">
          <cell r="R131">
            <v>0</v>
          </cell>
          <cell r="S131">
            <v>0</v>
          </cell>
          <cell r="Y131">
            <v>20</v>
          </cell>
          <cell r="Z131">
            <v>16</v>
          </cell>
        </row>
        <row r="132">
          <cell r="R132">
            <v>19</v>
          </cell>
          <cell r="S132">
            <v>12</v>
          </cell>
          <cell r="Y132">
            <v>0</v>
          </cell>
          <cell r="Z132">
            <v>0</v>
          </cell>
        </row>
        <row r="133">
          <cell r="R133">
            <v>0</v>
          </cell>
          <cell r="S133">
            <v>0</v>
          </cell>
          <cell r="Y133">
            <v>0</v>
          </cell>
          <cell r="Z133">
            <v>1</v>
          </cell>
        </row>
        <row r="134">
          <cell r="L134">
            <v>4</v>
          </cell>
          <cell r="M134">
            <v>4</v>
          </cell>
          <cell r="R134">
            <v>1</v>
          </cell>
          <cell r="S134">
            <v>1</v>
          </cell>
          <cell r="Y134">
            <v>10</v>
          </cell>
          <cell r="Z134">
            <v>2</v>
          </cell>
        </row>
        <row r="135">
          <cell r="R135">
            <v>6</v>
          </cell>
          <cell r="S135">
            <v>7</v>
          </cell>
          <cell r="Y135">
            <v>0</v>
          </cell>
          <cell r="Z135">
            <v>0</v>
          </cell>
        </row>
        <row r="136">
          <cell r="L136">
            <v>0</v>
          </cell>
          <cell r="M136">
            <v>0</v>
          </cell>
          <cell r="R136">
            <v>19</v>
          </cell>
          <cell r="S136">
            <v>13</v>
          </cell>
          <cell r="Y136">
            <v>0</v>
          </cell>
          <cell r="Z136">
            <v>0</v>
          </cell>
        </row>
        <row r="137">
          <cell r="R137">
            <v>0</v>
          </cell>
          <cell r="S137">
            <v>0</v>
          </cell>
          <cell r="Y137">
            <v>1</v>
          </cell>
          <cell r="Z137">
            <v>2</v>
          </cell>
        </row>
        <row r="138">
          <cell r="N138">
            <v>0</v>
          </cell>
          <cell r="R138">
            <v>0</v>
          </cell>
          <cell r="S138">
            <v>0</v>
          </cell>
          <cell r="Y138">
            <v>0</v>
          </cell>
          <cell r="Z138">
            <v>0</v>
          </cell>
        </row>
        <row r="139">
          <cell r="N139">
            <v>0</v>
          </cell>
          <cell r="R139">
            <v>0</v>
          </cell>
          <cell r="S139">
            <v>0</v>
          </cell>
          <cell r="Y139">
            <v>1</v>
          </cell>
          <cell r="Z139">
            <v>0</v>
          </cell>
        </row>
        <row r="140">
          <cell r="R140">
            <v>1</v>
          </cell>
          <cell r="S140">
            <v>0</v>
          </cell>
          <cell r="Y140">
            <v>10</v>
          </cell>
          <cell r="Z140">
            <v>3</v>
          </cell>
        </row>
        <row r="141">
          <cell r="R141">
            <v>3</v>
          </cell>
          <cell r="S141">
            <v>0</v>
          </cell>
          <cell r="Y141">
            <v>1</v>
          </cell>
          <cell r="Z141">
            <v>0</v>
          </cell>
        </row>
        <row r="142">
          <cell r="R142">
            <v>1</v>
          </cell>
          <cell r="S142">
            <v>2</v>
          </cell>
          <cell r="Y142">
            <v>5</v>
          </cell>
          <cell r="Z142">
            <v>0</v>
          </cell>
        </row>
        <row r="143">
          <cell r="R143">
            <v>0</v>
          </cell>
          <cell r="S143">
            <v>0</v>
          </cell>
          <cell r="Y143">
            <v>0</v>
          </cell>
          <cell r="Z143">
            <v>0</v>
          </cell>
        </row>
        <row r="144">
          <cell r="R144">
            <v>0</v>
          </cell>
          <cell r="S144">
            <v>0</v>
          </cell>
          <cell r="Y144">
            <v>1</v>
          </cell>
          <cell r="Z144">
            <v>0</v>
          </cell>
        </row>
        <row r="145">
          <cell r="R145">
            <v>0</v>
          </cell>
          <cell r="S145">
            <v>0</v>
          </cell>
          <cell r="Y145">
            <v>0</v>
          </cell>
          <cell r="Z145">
            <v>0</v>
          </cell>
        </row>
        <row r="146">
          <cell r="R146">
            <v>3</v>
          </cell>
          <cell r="S146">
            <v>5</v>
          </cell>
          <cell r="Y146">
            <v>0</v>
          </cell>
          <cell r="Z146">
            <v>0</v>
          </cell>
        </row>
        <row r="147">
          <cell r="Y147">
            <v>10</v>
          </cell>
          <cell r="Z147">
            <v>5</v>
          </cell>
        </row>
      </sheetData>
      <sheetData sheetId="6"/>
      <sheetData sheetId="7">
        <row r="8">
          <cell r="B8">
            <v>1</v>
          </cell>
          <cell r="C8" t="str">
            <v>: WIL.3.9/ III / 16</v>
          </cell>
          <cell r="D8" t="str">
            <v>Reki R. Mahmud</v>
          </cell>
          <cell r="E8" t="str">
            <v>WKO</v>
          </cell>
          <cell r="F8" t="str">
            <v>L</v>
          </cell>
          <cell r="G8" t="str">
            <v>-</v>
          </cell>
          <cell r="H8" t="str">
            <v>Gura</v>
          </cell>
          <cell r="I8" t="str">
            <v>29.10.1989</v>
          </cell>
          <cell r="J8">
            <v>33</v>
          </cell>
          <cell r="K8" t="str">
            <v>29.11.2012</v>
          </cell>
          <cell r="L8" t="str">
            <v>√</v>
          </cell>
          <cell r="M8" t="str">
            <v>-</v>
          </cell>
          <cell r="N8" t="str">
            <v>√</v>
          </cell>
          <cell r="O8" t="str">
            <v>-</v>
          </cell>
          <cell r="P8" t="str">
            <v>√</v>
          </cell>
          <cell r="Q8" t="str">
            <v>-</v>
          </cell>
          <cell r="R8" t="str">
            <v>√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SMA</v>
          </cell>
          <cell r="AA8" t="str">
            <v>Swasta</v>
          </cell>
          <cell r="AB8" t="str">
            <v>Kawin</v>
          </cell>
          <cell r="AC8" t="str">
            <v>Suami</v>
          </cell>
          <cell r="AD8" t="str">
            <v xml:space="preserve"> </v>
          </cell>
          <cell r="AE8" t="str">
            <v>Pnt. Yansi Undap</v>
          </cell>
          <cell r="AF8" t="str">
            <v>"---"</v>
          </cell>
        </row>
        <row r="9">
          <cell r="B9">
            <v>2</v>
          </cell>
          <cell r="D9" t="str">
            <v>Marlen Tomasoa</v>
          </cell>
          <cell r="F9" t="str">
            <v>-</v>
          </cell>
          <cell r="G9" t="str">
            <v>P</v>
          </cell>
          <cell r="H9" t="str">
            <v>Meti</v>
          </cell>
          <cell r="I9" t="str">
            <v>12.05.1992</v>
          </cell>
          <cell r="J9">
            <v>30</v>
          </cell>
          <cell r="K9" t="str">
            <v>-</v>
          </cell>
          <cell r="L9" t="str">
            <v>-</v>
          </cell>
          <cell r="M9" t="str">
            <v>√</v>
          </cell>
          <cell r="N9" t="str">
            <v>-</v>
          </cell>
          <cell r="O9" t="str">
            <v>√</v>
          </cell>
          <cell r="P9" t="str">
            <v>-</v>
          </cell>
          <cell r="Q9" t="str">
            <v>√</v>
          </cell>
          <cell r="R9" t="str">
            <v>-</v>
          </cell>
          <cell r="S9" t="str">
            <v>√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SMA</v>
          </cell>
          <cell r="AA9" t="str">
            <v>IRT</v>
          </cell>
          <cell r="AB9" t="str">
            <v>Kawin</v>
          </cell>
          <cell r="AC9" t="str">
            <v>Istri</v>
          </cell>
          <cell r="AD9" t="str">
            <v xml:space="preserve"> </v>
          </cell>
          <cell r="AF9" t="str">
            <v>"---"</v>
          </cell>
        </row>
        <row r="10">
          <cell r="B10">
            <v>3</v>
          </cell>
          <cell r="D10" t="str">
            <v>Mysela Priciel Mahmud</v>
          </cell>
          <cell r="F10" t="str">
            <v>-</v>
          </cell>
          <cell r="G10" t="str">
            <v>P</v>
          </cell>
          <cell r="H10" t="str">
            <v>Tobelo</v>
          </cell>
          <cell r="I10" t="str">
            <v>30.05.2012</v>
          </cell>
          <cell r="J10">
            <v>10</v>
          </cell>
          <cell r="K10" t="str">
            <v>-</v>
          </cell>
          <cell r="L10" t="str">
            <v>-</v>
          </cell>
          <cell r="M10" t="str">
            <v>√</v>
          </cell>
          <cell r="N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√</v>
          </cell>
          <cell r="Z10" t="str">
            <v>SD</v>
          </cell>
          <cell r="AA10" t="str">
            <v>Siswa</v>
          </cell>
          <cell r="AB10" t="str">
            <v>Belum Kawin</v>
          </cell>
          <cell r="AC10" t="str">
            <v>Anak</v>
          </cell>
          <cell r="AD10" t="str">
            <v xml:space="preserve"> </v>
          </cell>
          <cell r="AF10" t="str">
            <v>"---"</v>
          </cell>
        </row>
        <row r="11">
          <cell r="B11">
            <v>4</v>
          </cell>
          <cell r="D11" t="str">
            <v>Liberio J. R. Mahmud</v>
          </cell>
          <cell r="F11" t="str">
            <v>L</v>
          </cell>
          <cell r="G11" t="str">
            <v>-</v>
          </cell>
          <cell r="H11" t="str">
            <v>Tobelo</v>
          </cell>
          <cell r="I11" t="str">
            <v>09.02.2016</v>
          </cell>
          <cell r="J11">
            <v>6</v>
          </cell>
          <cell r="K11" t="str">
            <v>-</v>
          </cell>
          <cell r="L11" t="str">
            <v>√</v>
          </cell>
          <cell r="M11" t="str">
            <v>-</v>
          </cell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√</v>
          </cell>
          <cell r="Y11" t="str">
            <v>-</v>
          </cell>
          <cell r="Z11" t="str">
            <v>PAUD</v>
          </cell>
          <cell r="AA11" t="str">
            <v>Siswa</v>
          </cell>
          <cell r="AB11" t="str">
            <v>Belum Kawin</v>
          </cell>
          <cell r="AC11" t="str">
            <v>Anak</v>
          </cell>
          <cell r="AD11" t="str">
            <v xml:space="preserve"> </v>
          </cell>
          <cell r="AF11" t="str">
            <v>"---"</v>
          </cell>
        </row>
        <row r="12">
          <cell r="B12">
            <v>5</v>
          </cell>
          <cell r="C12" t="str">
            <v>: WIL.3.9 / V / 18</v>
          </cell>
          <cell r="D12" t="str">
            <v>Sahriel Rahamani</v>
          </cell>
          <cell r="E12" t="str">
            <v>WKO</v>
          </cell>
          <cell r="F12" t="str">
            <v>L</v>
          </cell>
          <cell r="G12" t="str">
            <v>-</v>
          </cell>
          <cell r="H12" t="str">
            <v>Gamsungi</v>
          </cell>
          <cell r="I12" t="str">
            <v>23.09.1970</v>
          </cell>
          <cell r="J12">
            <v>52</v>
          </cell>
          <cell r="K12" t="str">
            <v>18.07.1990</v>
          </cell>
          <cell r="L12" t="str">
            <v>√</v>
          </cell>
          <cell r="M12" t="str">
            <v>-</v>
          </cell>
          <cell r="N12" t="str">
            <v>√</v>
          </cell>
          <cell r="O12" t="str">
            <v>-</v>
          </cell>
          <cell r="P12" t="str">
            <v>√</v>
          </cell>
          <cell r="Q12" t="str">
            <v>-</v>
          </cell>
          <cell r="R12" t="str">
            <v>√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SMA</v>
          </cell>
          <cell r="AA12" t="str">
            <v>Sopir</v>
          </cell>
          <cell r="AB12" t="str">
            <v>Kawin</v>
          </cell>
          <cell r="AC12" t="str">
            <v>Suami</v>
          </cell>
          <cell r="AD12" t="str">
            <v xml:space="preserve"> </v>
          </cell>
          <cell r="AE12" t="str">
            <v>Pnt. Yansi Undap</v>
          </cell>
          <cell r="AF12" t="str">
            <v>"---"</v>
          </cell>
        </row>
        <row r="13">
          <cell r="B13">
            <v>6</v>
          </cell>
          <cell r="D13" t="str">
            <v>Benselina Sasingan</v>
          </cell>
          <cell r="F13" t="str">
            <v>-</v>
          </cell>
          <cell r="G13" t="str">
            <v>P</v>
          </cell>
          <cell r="H13" t="str">
            <v>Galela</v>
          </cell>
          <cell r="I13" t="str">
            <v>06.09.1972</v>
          </cell>
          <cell r="J13">
            <v>50</v>
          </cell>
          <cell r="K13" t="str">
            <v>-</v>
          </cell>
          <cell r="L13" t="str">
            <v>-</v>
          </cell>
          <cell r="M13" t="str">
            <v>√</v>
          </cell>
          <cell r="N13" t="str">
            <v>-</v>
          </cell>
          <cell r="O13" t="str">
            <v>√</v>
          </cell>
          <cell r="P13" t="str">
            <v>-</v>
          </cell>
          <cell r="Q13" t="str">
            <v>√</v>
          </cell>
          <cell r="R13" t="str">
            <v>-</v>
          </cell>
          <cell r="S13" t="str">
            <v>√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SMA</v>
          </cell>
          <cell r="AA13" t="str">
            <v>IRT</v>
          </cell>
          <cell r="AB13" t="str">
            <v>Kawin</v>
          </cell>
          <cell r="AC13" t="str">
            <v>Istri</v>
          </cell>
          <cell r="AD13" t="str">
            <v xml:space="preserve"> </v>
          </cell>
        </row>
        <row r="14">
          <cell r="B14">
            <v>7</v>
          </cell>
          <cell r="D14" t="str">
            <v>Deky Ch. Rahamani, S.IP</v>
          </cell>
          <cell r="F14" t="str">
            <v>L</v>
          </cell>
          <cell r="G14" t="str">
            <v>-</v>
          </cell>
          <cell r="H14" t="str">
            <v>Pitu</v>
          </cell>
          <cell r="I14" t="str">
            <v>20.12.1990</v>
          </cell>
          <cell r="J14">
            <v>32</v>
          </cell>
          <cell r="K14" t="str">
            <v>-</v>
          </cell>
          <cell r="L14" t="str">
            <v>√</v>
          </cell>
          <cell r="M14" t="str">
            <v>-</v>
          </cell>
          <cell r="N14" t="str">
            <v>√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√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S1</v>
          </cell>
          <cell r="AA14" t="str">
            <v>Swasta</v>
          </cell>
          <cell r="AB14" t="str">
            <v>Belum Kawin</v>
          </cell>
          <cell r="AC14" t="str">
            <v>Anak</v>
          </cell>
          <cell r="AD14" t="str">
            <v xml:space="preserve"> </v>
          </cell>
        </row>
        <row r="15">
          <cell r="B15">
            <v>8</v>
          </cell>
          <cell r="D15" t="str">
            <v>Glen Valdo Rahamani</v>
          </cell>
          <cell r="F15" t="str">
            <v>L</v>
          </cell>
          <cell r="G15" t="str">
            <v>-</v>
          </cell>
          <cell r="H15" t="str">
            <v>Wosia</v>
          </cell>
          <cell r="I15" t="str">
            <v>16.01.1999</v>
          </cell>
          <cell r="J15">
            <v>23</v>
          </cell>
          <cell r="K15" t="str">
            <v>-</v>
          </cell>
          <cell r="L15" t="str">
            <v>√</v>
          </cell>
          <cell r="M15" t="str">
            <v>-</v>
          </cell>
          <cell r="N15" t="str">
            <v>-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-</v>
          </cell>
          <cell r="S15" t="str">
            <v>-</v>
          </cell>
          <cell r="T15" t="str">
            <v>√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S1</v>
          </cell>
          <cell r="AA15" t="str">
            <v>Mahasiswa</v>
          </cell>
          <cell r="AB15" t="str">
            <v>Belum Kawin</v>
          </cell>
          <cell r="AC15" t="str">
            <v>Anak</v>
          </cell>
          <cell r="AD15" t="str">
            <v xml:space="preserve"> </v>
          </cell>
        </row>
        <row r="16">
          <cell r="D16" t="str">
            <v>Christian A. Baruti</v>
          </cell>
          <cell r="E16" t="str">
            <v>WKO</v>
          </cell>
          <cell r="F16" t="str">
            <v>L</v>
          </cell>
          <cell r="G16" t="str">
            <v>-</v>
          </cell>
          <cell r="H16" t="str">
            <v>Tobelo</v>
          </cell>
          <cell r="I16" t="str">
            <v>11.07.1976</v>
          </cell>
          <cell r="J16">
            <v>46</v>
          </cell>
          <cell r="K16" t="str">
            <v>-</v>
          </cell>
          <cell r="L16" t="str">
            <v>√</v>
          </cell>
          <cell r="M16" t="str">
            <v>-</v>
          </cell>
          <cell r="N16" t="str">
            <v>√</v>
          </cell>
          <cell r="O16" t="str">
            <v>-</v>
          </cell>
          <cell r="P16" t="str">
            <v>√</v>
          </cell>
          <cell r="Q16" t="str">
            <v>-</v>
          </cell>
          <cell r="R16" t="str">
            <v>√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SMA</v>
          </cell>
          <cell r="AA16" t="str">
            <v>TNI</v>
          </cell>
          <cell r="AB16" t="str">
            <v>Kawin</v>
          </cell>
          <cell r="AC16" t="str">
            <v>Saudara</v>
          </cell>
        </row>
        <row r="17">
          <cell r="B17">
            <v>9</v>
          </cell>
          <cell r="C17" t="str">
            <v>: WIL.3.9/ III / 07</v>
          </cell>
          <cell r="D17" t="str">
            <v>Matheos Tomasoa</v>
          </cell>
          <cell r="E17" t="str">
            <v>WKO</v>
          </cell>
          <cell r="F17" t="str">
            <v>L</v>
          </cell>
          <cell r="G17" t="str">
            <v>-</v>
          </cell>
          <cell r="H17" t="str">
            <v>Tobelo</v>
          </cell>
          <cell r="I17" t="str">
            <v>13.04.1965</v>
          </cell>
          <cell r="J17">
            <v>57</v>
          </cell>
          <cell r="K17" t="str">
            <v>06.06.1990</v>
          </cell>
          <cell r="L17" t="str">
            <v>√</v>
          </cell>
          <cell r="M17" t="str">
            <v>-</v>
          </cell>
          <cell r="N17" t="str">
            <v>√</v>
          </cell>
          <cell r="O17" t="str">
            <v>-</v>
          </cell>
          <cell r="P17" t="str">
            <v>√</v>
          </cell>
          <cell r="Q17" t="str">
            <v>-</v>
          </cell>
          <cell r="R17" t="str">
            <v>√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SPMA</v>
          </cell>
          <cell r="AA17" t="str">
            <v>POG</v>
          </cell>
          <cell r="AB17" t="str">
            <v>Kawin</v>
          </cell>
          <cell r="AC17" t="str">
            <v>Suami</v>
          </cell>
          <cell r="AD17" t="str">
            <v xml:space="preserve"> </v>
          </cell>
        </row>
        <row r="18">
          <cell r="B18">
            <v>10</v>
          </cell>
          <cell r="C18" t="str">
            <v>-</v>
          </cell>
          <cell r="D18" t="str">
            <v>Herlina Sasingan, S.Pd</v>
          </cell>
          <cell r="F18" t="str">
            <v>-</v>
          </cell>
          <cell r="G18" t="str">
            <v>P</v>
          </cell>
          <cell r="H18" t="str">
            <v>Galela</v>
          </cell>
          <cell r="I18" t="str">
            <v>01.05.1965</v>
          </cell>
          <cell r="J18">
            <v>57</v>
          </cell>
          <cell r="K18" t="str">
            <v>-</v>
          </cell>
          <cell r="L18" t="str">
            <v>-</v>
          </cell>
          <cell r="M18" t="str">
            <v>√</v>
          </cell>
          <cell r="N18" t="str">
            <v>-</v>
          </cell>
          <cell r="O18" t="str">
            <v>√</v>
          </cell>
          <cell r="P18" t="str">
            <v>-</v>
          </cell>
          <cell r="Q18" t="str">
            <v>√</v>
          </cell>
          <cell r="R18" t="str">
            <v>-</v>
          </cell>
          <cell r="S18" t="str">
            <v>√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S1</v>
          </cell>
          <cell r="AA18" t="str">
            <v>PNS</v>
          </cell>
          <cell r="AB18" t="str">
            <v>Kawin</v>
          </cell>
          <cell r="AC18" t="str">
            <v>Istri</v>
          </cell>
          <cell r="AD18" t="str">
            <v xml:space="preserve"> </v>
          </cell>
        </row>
        <row r="19">
          <cell r="B19">
            <v>11</v>
          </cell>
          <cell r="C19" t="str">
            <v>-</v>
          </cell>
          <cell r="D19" t="str">
            <v>Alex Tomasoa</v>
          </cell>
          <cell r="F19" t="str">
            <v>L</v>
          </cell>
          <cell r="G19" t="str">
            <v>-</v>
          </cell>
          <cell r="H19" t="str">
            <v>Kao</v>
          </cell>
          <cell r="I19" t="str">
            <v>23.06.2003</v>
          </cell>
          <cell r="J19">
            <v>19</v>
          </cell>
          <cell r="K19" t="str">
            <v>-</v>
          </cell>
          <cell r="L19" t="str">
            <v>√</v>
          </cell>
          <cell r="M19" t="str">
            <v>-</v>
          </cell>
          <cell r="N19" t="str">
            <v>-</v>
          </cell>
          <cell r="O19" t="str">
            <v>-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√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SMA</v>
          </cell>
          <cell r="AA19" t="str">
            <v>Siswa</v>
          </cell>
          <cell r="AB19" t="str">
            <v>Belum Kawin</v>
          </cell>
          <cell r="AC19" t="str">
            <v>Anak</v>
          </cell>
          <cell r="AD19" t="str">
            <v xml:space="preserve"> </v>
          </cell>
        </row>
        <row r="20">
          <cell r="B20">
            <v>12</v>
          </cell>
          <cell r="C20" t="str">
            <v>: WIL.3.9/ III / 24</v>
          </cell>
          <cell r="D20" t="str">
            <v>Jemi Biso,S.IP</v>
          </cell>
          <cell r="E20" t="str">
            <v>WKO</v>
          </cell>
          <cell r="F20" t="str">
            <v>L</v>
          </cell>
          <cell r="G20" t="str">
            <v>-</v>
          </cell>
          <cell r="H20" t="str">
            <v>Tobelo</v>
          </cell>
          <cell r="I20" t="str">
            <v>29.03.1994</v>
          </cell>
          <cell r="J20">
            <v>28</v>
          </cell>
          <cell r="K20" t="str">
            <v>22.11.2019</v>
          </cell>
          <cell r="L20" t="str">
            <v>√</v>
          </cell>
          <cell r="M20" t="str">
            <v>-</v>
          </cell>
          <cell r="N20" t="str">
            <v>√</v>
          </cell>
          <cell r="O20" t="str">
            <v>-</v>
          </cell>
          <cell r="P20" t="str">
            <v>√</v>
          </cell>
          <cell r="Q20" t="str">
            <v>-</v>
          </cell>
          <cell r="R20" t="str">
            <v>√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S1</v>
          </cell>
          <cell r="AA20" t="str">
            <v>Swasta</v>
          </cell>
          <cell r="AB20" t="str">
            <v>Kawin</v>
          </cell>
          <cell r="AC20" t="str">
            <v>Suami</v>
          </cell>
          <cell r="AD20" t="str">
            <v xml:space="preserve"> </v>
          </cell>
        </row>
        <row r="21">
          <cell r="B21">
            <v>13</v>
          </cell>
          <cell r="D21" t="str">
            <v>Christovani M. S. Tomasoa</v>
          </cell>
          <cell r="F21" t="str">
            <v>-</v>
          </cell>
          <cell r="G21" t="str">
            <v>P</v>
          </cell>
          <cell r="H21" t="str">
            <v>Wosia</v>
          </cell>
          <cell r="I21" t="str">
            <v>26.05.1994</v>
          </cell>
          <cell r="J21">
            <v>28</v>
          </cell>
          <cell r="K21" t="str">
            <v>-</v>
          </cell>
          <cell r="L21" t="str">
            <v>-</v>
          </cell>
          <cell r="M21" t="str">
            <v>√</v>
          </cell>
          <cell r="N21" t="str">
            <v>-</v>
          </cell>
          <cell r="O21" t="str">
            <v>√</v>
          </cell>
          <cell r="P21" t="str">
            <v>-</v>
          </cell>
          <cell r="Q21" t="str">
            <v>√</v>
          </cell>
          <cell r="R21" t="str">
            <v>-</v>
          </cell>
          <cell r="S21" t="str">
            <v>√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SMA</v>
          </cell>
          <cell r="AA21" t="str">
            <v>Swasta</v>
          </cell>
          <cell r="AB21" t="str">
            <v>Kawin</v>
          </cell>
          <cell r="AC21" t="str">
            <v>Istri</v>
          </cell>
          <cell r="AD21" t="str">
            <v xml:space="preserve"> </v>
          </cell>
        </row>
        <row r="22">
          <cell r="B22">
            <v>14</v>
          </cell>
          <cell r="D22" t="str">
            <v>Mattea Gillia Biso</v>
          </cell>
          <cell r="F22" t="str">
            <v>-</v>
          </cell>
          <cell r="G22" t="str">
            <v>P</v>
          </cell>
          <cell r="H22" t="str">
            <v>Tobelo</v>
          </cell>
          <cell r="I22" t="str">
            <v>14.09.2020</v>
          </cell>
          <cell r="J22">
            <v>2</v>
          </cell>
          <cell r="L22" t="str">
            <v>-</v>
          </cell>
          <cell r="M22" t="str">
            <v>√</v>
          </cell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√</v>
          </cell>
          <cell r="Z22" t="str">
            <v>-</v>
          </cell>
          <cell r="AA22" t="str">
            <v>-</v>
          </cell>
          <cell r="AB22" t="str">
            <v>Belum Kawin</v>
          </cell>
          <cell r="AC22" t="str">
            <v>Anak</v>
          </cell>
          <cell r="AD22" t="str">
            <v>Lansia</v>
          </cell>
        </row>
        <row r="23">
          <cell r="B23">
            <v>15</v>
          </cell>
          <cell r="C23" t="str">
            <v>: WIL.3.9/ III / 06</v>
          </cell>
          <cell r="D23" t="str">
            <v>Juliana S. Bawues</v>
          </cell>
          <cell r="E23" t="str">
            <v>WKO</v>
          </cell>
          <cell r="F23" t="str">
            <v>-</v>
          </cell>
          <cell r="G23" t="str">
            <v>P</v>
          </cell>
          <cell r="H23" t="str">
            <v>Kao</v>
          </cell>
          <cell r="I23" t="str">
            <v>15.07.1940</v>
          </cell>
          <cell r="J23">
            <v>82</v>
          </cell>
          <cell r="K23" t="str">
            <v>Janda</v>
          </cell>
          <cell r="L23" t="str">
            <v>-</v>
          </cell>
          <cell r="M23" t="str">
            <v>√</v>
          </cell>
          <cell r="N23" t="str">
            <v>-</v>
          </cell>
          <cell r="O23" t="str">
            <v>√</v>
          </cell>
          <cell r="P23" t="str">
            <v>-</v>
          </cell>
          <cell r="Q23" t="str">
            <v>√</v>
          </cell>
          <cell r="R23" t="str">
            <v>-</v>
          </cell>
          <cell r="S23" t="str">
            <v>√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SR</v>
          </cell>
          <cell r="AA23" t="str">
            <v>IRT</v>
          </cell>
          <cell r="AB23" t="str">
            <v>Kawin</v>
          </cell>
          <cell r="AC23" t="str">
            <v>Istri</v>
          </cell>
          <cell r="AD23" t="str">
            <v xml:space="preserve"> </v>
          </cell>
        </row>
        <row r="24">
          <cell r="B24">
            <v>16</v>
          </cell>
          <cell r="D24" t="str">
            <v>Silvra Dien Sasingan</v>
          </cell>
          <cell r="F24" t="str">
            <v>-</v>
          </cell>
          <cell r="G24" t="str">
            <v>P</v>
          </cell>
          <cell r="H24" t="str">
            <v>Wosia</v>
          </cell>
          <cell r="I24" t="str">
            <v>10.07.1996</v>
          </cell>
          <cell r="J24">
            <v>26</v>
          </cell>
          <cell r="K24" t="str">
            <v>-</v>
          </cell>
          <cell r="L24" t="str">
            <v>-</v>
          </cell>
          <cell r="M24" t="str">
            <v>√</v>
          </cell>
          <cell r="N24" t="str">
            <v>-</v>
          </cell>
          <cell r="O24" t="str">
            <v>-</v>
          </cell>
          <cell r="P24" t="str">
            <v>-</v>
          </cell>
          <cell r="Q24" t="str">
            <v>-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√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SMA</v>
          </cell>
          <cell r="AA24" t="str">
            <v>Siswa</v>
          </cell>
          <cell r="AB24" t="str">
            <v>Belum Kawin</v>
          </cell>
          <cell r="AC24" t="str">
            <v>Anak</v>
          </cell>
          <cell r="AD24" t="str">
            <v xml:space="preserve"> </v>
          </cell>
        </row>
        <row r="25">
          <cell r="B25">
            <v>17</v>
          </cell>
          <cell r="D25" t="str">
            <v>Adriel Gavriel F. S. Manopo</v>
          </cell>
          <cell r="F25" t="str">
            <v>L</v>
          </cell>
          <cell r="G25" t="str">
            <v>-</v>
          </cell>
          <cell r="H25" t="str">
            <v>Tobelo</v>
          </cell>
          <cell r="I25" t="str">
            <v>22.06.2016</v>
          </cell>
          <cell r="J25">
            <v>6</v>
          </cell>
          <cell r="K25" t="str">
            <v>-</v>
          </cell>
          <cell r="L25" t="str">
            <v>√</v>
          </cell>
          <cell r="M25" t="str">
            <v>-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√</v>
          </cell>
          <cell r="Y25" t="str">
            <v>-</v>
          </cell>
          <cell r="Z25" t="str">
            <v>PAUD</v>
          </cell>
          <cell r="AA25" t="str">
            <v>-</v>
          </cell>
          <cell r="AB25" t="str">
            <v>Belum Kawin</v>
          </cell>
          <cell r="AC25" t="str">
            <v>Cucu</v>
          </cell>
          <cell r="AD25" t="str">
            <v xml:space="preserve"> </v>
          </cell>
        </row>
        <row r="26">
          <cell r="B26">
            <v>18</v>
          </cell>
          <cell r="D26" t="str">
            <v>Oklinia Pakiti</v>
          </cell>
          <cell r="F26" t="str">
            <v>-</v>
          </cell>
          <cell r="G26" t="str">
            <v>P</v>
          </cell>
          <cell r="H26" t="str">
            <v>Wosia</v>
          </cell>
          <cell r="I26" t="str">
            <v>27.10.2005</v>
          </cell>
          <cell r="J26">
            <v>17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√</v>
          </cell>
          <cell r="X26" t="str">
            <v>-</v>
          </cell>
          <cell r="Y26" t="str">
            <v>-</v>
          </cell>
          <cell r="Z26" t="str">
            <v>SMA</v>
          </cell>
          <cell r="AA26" t="str">
            <v>Siswa</v>
          </cell>
          <cell r="AB26" t="str">
            <v>Belum Kawin</v>
          </cell>
          <cell r="AC26" t="str">
            <v>Cucu</v>
          </cell>
          <cell r="AD26" t="str">
            <v xml:space="preserve"> </v>
          </cell>
        </row>
        <row r="27">
          <cell r="B27">
            <v>19</v>
          </cell>
          <cell r="C27" t="str">
            <v>: WIL.3.9/ III / 25</v>
          </cell>
          <cell r="D27" t="str">
            <v>Pebrina Yanti Lantaka</v>
          </cell>
          <cell r="E27" t="str">
            <v>WKO</v>
          </cell>
          <cell r="F27" t="str">
            <v>-</v>
          </cell>
          <cell r="G27" t="str">
            <v>P</v>
          </cell>
          <cell r="H27" t="str">
            <v>Kalipitu</v>
          </cell>
          <cell r="I27" t="str">
            <v>25.02.1977</v>
          </cell>
          <cell r="J27">
            <v>45</v>
          </cell>
          <cell r="K27" t="str">
            <v>16.04.2016</v>
          </cell>
          <cell r="L27" t="str">
            <v>√</v>
          </cell>
          <cell r="M27" t="str">
            <v>-</v>
          </cell>
          <cell r="N27" t="str">
            <v>-</v>
          </cell>
          <cell r="O27" t="str">
            <v>√</v>
          </cell>
          <cell r="P27" t="str">
            <v>√</v>
          </cell>
          <cell r="Q27" t="str">
            <v>-</v>
          </cell>
          <cell r="R27" t="str">
            <v>-</v>
          </cell>
          <cell r="S27" t="str">
            <v>√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SMEA</v>
          </cell>
          <cell r="AA27" t="str">
            <v>IRT</v>
          </cell>
          <cell r="AB27" t="str">
            <v>Kawin</v>
          </cell>
          <cell r="AC27" t="str">
            <v>Istri</v>
          </cell>
          <cell r="AD27" t="str">
            <v xml:space="preserve"> </v>
          </cell>
        </row>
        <row r="28">
          <cell r="B28">
            <v>20</v>
          </cell>
          <cell r="D28" t="str">
            <v>Mayse Lantaka</v>
          </cell>
          <cell r="F28" t="str">
            <v>-</v>
          </cell>
          <cell r="G28" t="str">
            <v>P</v>
          </cell>
          <cell r="H28" t="str">
            <v>WKO</v>
          </cell>
          <cell r="I28" t="str">
            <v>28.03.2006</v>
          </cell>
          <cell r="J28">
            <v>16</v>
          </cell>
          <cell r="L28" t="str">
            <v>-</v>
          </cell>
          <cell r="M28" t="str">
            <v>√</v>
          </cell>
          <cell r="N28" t="str">
            <v>-</v>
          </cell>
          <cell r="O28" t="str">
            <v>-</v>
          </cell>
          <cell r="P28" t="str">
            <v>-</v>
          </cell>
          <cell r="Q28" t="str">
            <v>-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√</v>
          </cell>
          <cell r="X28" t="str">
            <v>-</v>
          </cell>
          <cell r="Y28" t="str">
            <v>-</v>
          </cell>
          <cell r="Z28" t="str">
            <v>SMK</v>
          </cell>
          <cell r="AA28" t="str">
            <v>Siswa</v>
          </cell>
          <cell r="AB28" t="str">
            <v>Belum Kawin</v>
          </cell>
          <cell r="AC28" t="str">
            <v>Anak</v>
          </cell>
          <cell r="AD28" t="str">
            <v xml:space="preserve"> </v>
          </cell>
        </row>
        <row r="29">
          <cell r="B29">
            <v>21</v>
          </cell>
          <cell r="D29" t="str">
            <v>Arilionel Israel Lantaka Sumtaki</v>
          </cell>
          <cell r="F29" t="str">
            <v>L</v>
          </cell>
          <cell r="G29" t="str">
            <v>-</v>
          </cell>
          <cell r="H29" t="str">
            <v>WKO</v>
          </cell>
          <cell r="I29" t="str">
            <v>20.04.2016</v>
          </cell>
          <cell r="J29">
            <v>6</v>
          </cell>
          <cell r="L29" t="str">
            <v>√</v>
          </cell>
          <cell r="M29" t="str">
            <v>-</v>
          </cell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√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Belum Kawin</v>
          </cell>
          <cell r="AC29" t="str">
            <v>Anak</v>
          </cell>
          <cell r="AD29" t="str">
            <v xml:space="preserve"> </v>
          </cell>
        </row>
        <row r="30">
          <cell r="B30">
            <v>22</v>
          </cell>
          <cell r="C30" t="str">
            <v>: WIL.3.9/ III / 14</v>
          </cell>
          <cell r="D30" t="str">
            <v>Yuleks Emerson Bawues</v>
          </cell>
          <cell r="E30" t="str">
            <v>WKO</v>
          </cell>
          <cell r="F30" t="str">
            <v>L</v>
          </cell>
          <cell r="G30" t="str">
            <v>-</v>
          </cell>
          <cell r="H30" t="str">
            <v>Tobelo</v>
          </cell>
          <cell r="I30" t="str">
            <v>15.01.1972</v>
          </cell>
          <cell r="J30">
            <v>50</v>
          </cell>
          <cell r="K30" t="str">
            <v>26.09.1996</v>
          </cell>
          <cell r="L30" t="str">
            <v>√</v>
          </cell>
          <cell r="M30" t="str">
            <v>-</v>
          </cell>
          <cell r="N30" t="str">
            <v>√</v>
          </cell>
          <cell r="O30" t="str">
            <v>-</v>
          </cell>
          <cell r="P30" t="str">
            <v>√</v>
          </cell>
          <cell r="Q30" t="str">
            <v>-</v>
          </cell>
          <cell r="R30" t="str">
            <v>√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SMP</v>
          </cell>
          <cell r="AA30" t="str">
            <v>Sopir</v>
          </cell>
          <cell r="AB30" t="str">
            <v>Kawin</v>
          </cell>
          <cell r="AC30" t="str">
            <v>Suami</v>
          </cell>
          <cell r="AD30" t="str">
            <v xml:space="preserve"> </v>
          </cell>
        </row>
        <row r="31">
          <cell r="B31">
            <v>23</v>
          </cell>
          <cell r="C31" t="str">
            <v>-</v>
          </cell>
          <cell r="D31" t="str">
            <v>Lenny Agnes Manuhutu</v>
          </cell>
          <cell r="F31" t="str">
            <v>-</v>
          </cell>
          <cell r="G31" t="str">
            <v>P</v>
          </cell>
          <cell r="H31" t="str">
            <v>Ternate</v>
          </cell>
          <cell r="I31" t="str">
            <v>14.02.1975</v>
          </cell>
          <cell r="J31">
            <v>47</v>
          </cell>
          <cell r="K31" t="str">
            <v>-</v>
          </cell>
          <cell r="L31" t="str">
            <v>-</v>
          </cell>
          <cell r="M31" t="str">
            <v>√</v>
          </cell>
          <cell r="N31" t="str">
            <v>-</v>
          </cell>
          <cell r="O31" t="str">
            <v>√</v>
          </cell>
          <cell r="P31" t="str">
            <v>-</v>
          </cell>
          <cell r="Q31" t="str">
            <v>√</v>
          </cell>
          <cell r="R31" t="str">
            <v>-</v>
          </cell>
          <cell r="S31" t="str">
            <v>√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IRT</v>
          </cell>
          <cell r="AB31" t="str">
            <v>Kawin</v>
          </cell>
          <cell r="AC31" t="str">
            <v>Istri</v>
          </cell>
          <cell r="AD31" t="str">
            <v xml:space="preserve"> </v>
          </cell>
        </row>
        <row r="32">
          <cell r="B32">
            <v>24</v>
          </cell>
          <cell r="C32" t="str">
            <v>-</v>
          </cell>
          <cell r="D32" t="str">
            <v>Diana Liantry Bawues</v>
          </cell>
          <cell r="F32" t="str">
            <v>-</v>
          </cell>
          <cell r="G32" t="str">
            <v>P</v>
          </cell>
          <cell r="H32" t="str">
            <v>Tobelo</v>
          </cell>
          <cell r="I32" t="str">
            <v>24.03.2003</v>
          </cell>
          <cell r="J32">
            <v>19</v>
          </cell>
          <cell r="K32" t="str">
            <v>-</v>
          </cell>
          <cell r="L32" t="str">
            <v>-</v>
          </cell>
          <cell r="M32" t="str">
            <v>√</v>
          </cell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√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S1</v>
          </cell>
          <cell r="AA32" t="str">
            <v>Siswa</v>
          </cell>
          <cell r="AB32" t="str">
            <v>Belum Kawin</v>
          </cell>
          <cell r="AC32" t="str">
            <v>Anak</v>
          </cell>
          <cell r="AD32" t="str">
            <v xml:space="preserve"> </v>
          </cell>
        </row>
        <row r="33">
          <cell r="B33">
            <v>25</v>
          </cell>
          <cell r="C33" t="str">
            <v>-</v>
          </cell>
          <cell r="D33" t="str">
            <v>Dean Leondefrid Bawues</v>
          </cell>
          <cell r="F33" t="str">
            <v>L</v>
          </cell>
          <cell r="G33" t="str">
            <v>-</v>
          </cell>
          <cell r="H33" t="str">
            <v>Bacan</v>
          </cell>
          <cell r="I33" t="str">
            <v>18.09.2009</v>
          </cell>
          <cell r="J33">
            <v>13</v>
          </cell>
          <cell r="K33" t="str">
            <v>-</v>
          </cell>
          <cell r="L33" t="str">
            <v>√</v>
          </cell>
          <cell r="M33" t="str">
            <v>-</v>
          </cell>
          <cell r="N33" t="str">
            <v>-</v>
          </cell>
          <cell r="O33" t="str">
            <v>-</v>
          </cell>
          <cell r="P33" t="str">
            <v>-</v>
          </cell>
          <cell r="Q33" t="str">
            <v>-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√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SMP</v>
          </cell>
          <cell r="AA33" t="str">
            <v>Siswa</v>
          </cell>
          <cell r="AB33" t="str">
            <v>Belum Kawin</v>
          </cell>
          <cell r="AC33" t="str">
            <v>Anak</v>
          </cell>
          <cell r="AD33" t="str">
            <v xml:space="preserve"> </v>
          </cell>
        </row>
        <row r="34">
          <cell r="B34">
            <v>26</v>
          </cell>
          <cell r="C34" t="str">
            <v>: WIL.3.9/ III / 09</v>
          </cell>
          <cell r="D34" t="str">
            <v>Nelson G. Bawues</v>
          </cell>
          <cell r="E34" t="str">
            <v>WKO</v>
          </cell>
          <cell r="F34" t="str">
            <v>L</v>
          </cell>
          <cell r="G34" t="str">
            <v>-</v>
          </cell>
          <cell r="H34" t="str">
            <v>WKO</v>
          </cell>
          <cell r="I34" t="str">
            <v>27.11.1969</v>
          </cell>
          <cell r="J34">
            <v>53</v>
          </cell>
          <cell r="K34" t="str">
            <v>22.08.1993</v>
          </cell>
          <cell r="L34" t="str">
            <v>√</v>
          </cell>
          <cell r="M34" t="str">
            <v>-</v>
          </cell>
          <cell r="N34" t="str">
            <v>√</v>
          </cell>
          <cell r="O34" t="str">
            <v>-</v>
          </cell>
          <cell r="P34" t="str">
            <v>√</v>
          </cell>
          <cell r="Q34" t="str">
            <v>-</v>
          </cell>
          <cell r="R34" t="str">
            <v>√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SD</v>
          </cell>
          <cell r="AA34" t="str">
            <v>Tani</v>
          </cell>
          <cell r="AB34" t="str">
            <v>Kawin</v>
          </cell>
          <cell r="AC34" t="str">
            <v>Suami</v>
          </cell>
          <cell r="AD34" t="str">
            <v xml:space="preserve"> </v>
          </cell>
        </row>
        <row r="35">
          <cell r="B35">
            <v>27</v>
          </cell>
          <cell r="C35" t="str">
            <v>-</v>
          </cell>
          <cell r="D35" t="str">
            <v>Ferderika Laarni</v>
          </cell>
          <cell r="F35" t="str">
            <v>-</v>
          </cell>
          <cell r="G35" t="str">
            <v>P</v>
          </cell>
          <cell r="H35" t="str">
            <v>WKO</v>
          </cell>
          <cell r="I35" t="str">
            <v>19.02.1971</v>
          </cell>
          <cell r="J35">
            <v>51</v>
          </cell>
          <cell r="K35" t="str">
            <v>-</v>
          </cell>
          <cell r="L35" t="str">
            <v>-</v>
          </cell>
          <cell r="M35" t="str">
            <v>√</v>
          </cell>
          <cell r="N35" t="str">
            <v>-</v>
          </cell>
          <cell r="O35" t="str">
            <v>√</v>
          </cell>
          <cell r="P35" t="str">
            <v>-</v>
          </cell>
          <cell r="Q35" t="str">
            <v>√</v>
          </cell>
          <cell r="R35" t="str">
            <v>-</v>
          </cell>
          <cell r="S35" t="str">
            <v>√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SMP</v>
          </cell>
          <cell r="AA35" t="str">
            <v>IRT</v>
          </cell>
          <cell r="AB35" t="str">
            <v>Kawin</v>
          </cell>
          <cell r="AC35" t="str">
            <v>Istri</v>
          </cell>
          <cell r="AD35" t="str">
            <v xml:space="preserve"> </v>
          </cell>
        </row>
        <row r="36">
          <cell r="B36">
            <v>28</v>
          </cell>
          <cell r="C36" t="str">
            <v>-</v>
          </cell>
          <cell r="D36" t="str">
            <v>Stevi Stovan Bawues</v>
          </cell>
          <cell r="F36" t="str">
            <v>L</v>
          </cell>
          <cell r="G36" t="str">
            <v>-</v>
          </cell>
          <cell r="H36" t="str">
            <v>WKO</v>
          </cell>
          <cell r="I36" t="str">
            <v>01.10.1993</v>
          </cell>
          <cell r="J36">
            <v>29</v>
          </cell>
          <cell r="K36" t="str">
            <v>-</v>
          </cell>
          <cell r="L36" t="str">
            <v>√</v>
          </cell>
          <cell r="M36" t="str">
            <v>-</v>
          </cell>
          <cell r="N36" t="str">
            <v>√</v>
          </cell>
          <cell r="O36" t="str">
            <v>-</v>
          </cell>
          <cell r="P36" t="str">
            <v>-</v>
          </cell>
          <cell r="Q36" t="str">
            <v>-</v>
          </cell>
          <cell r="R36" t="str">
            <v>-</v>
          </cell>
          <cell r="S36" t="str">
            <v>-</v>
          </cell>
          <cell r="T36" t="str">
            <v>√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SMA</v>
          </cell>
          <cell r="AA36" t="str">
            <v>Wiraswasta</v>
          </cell>
          <cell r="AB36" t="str">
            <v>Belum Kawin</v>
          </cell>
          <cell r="AC36" t="str">
            <v>Anak</v>
          </cell>
          <cell r="AD36" t="str">
            <v xml:space="preserve"> </v>
          </cell>
        </row>
        <row r="37">
          <cell r="B37">
            <v>29</v>
          </cell>
          <cell r="C37" t="str">
            <v>-</v>
          </cell>
          <cell r="D37" t="str">
            <v>Cleiver Revaldo Bawues</v>
          </cell>
          <cell r="F37" t="str">
            <v>L</v>
          </cell>
          <cell r="G37" t="str">
            <v>-</v>
          </cell>
          <cell r="H37" t="str">
            <v>WKO</v>
          </cell>
          <cell r="I37" t="str">
            <v>19.07.1999</v>
          </cell>
          <cell r="J37">
            <v>23</v>
          </cell>
          <cell r="K37" t="str">
            <v>-</v>
          </cell>
          <cell r="L37" t="str">
            <v>√</v>
          </cell>
          <cell r="M37" t="str">
            <v>-</v>
          </cell>
          <cell r="N37" t="str">
            <v>√</v>
          </cell>
          <cell r="O37" t="str">
            <v>-</v>
          </cell>
          <cell r="P37" t="str">
            <v>-</v>
          </cell>
          <cell r="Q37" t="str">
            <v>-</v>
          </cell>
          <cell r="R37" t="str">
            <v>-</v>
          </cell>
          <cell r="S37" t="str">
            <v>-</v>
          </cell>
          <cell r="T37" t="str">
            <v>√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SMA</v>
          </cell>
          <cell r="AA37" t="str">
            <v>Wiraswasta</v>
          </cell>
          <cell r="AB37" t="str">
            <v>Belum Kawin</v>
          </cell>
          <cell r="AC37" t="str">
            <v>Anak</v>
          </cell>
          <cell r="AD37" t="str">
            <v xml:space="preserve"> </v>
          </cell>
        </row>
        <row r="38">
          <cell r="B38">
            <v>30</v>
          </cell>
          <cell r="C38" t="str">
            <v>-</v>
          </cell>
          <cell r="D38" t="str">
            <v>Christy Bawues</v>
          </cell>
          <cell r="F38" t="str">
            <v>-</v>
          </cell>
          <cell r="G38" t="str">
            <v>P</v>
          </cell>
          <cell r="H38" t="str">
            <v>WKO</v>
          </cell>
          <cell r="I38" t="str">
            <v>06.06.2012</v>
          </cell>
          <cell r="J38">
            <v>10</v>
          </cell>
          <cell r="K38" t="str">
            <v>-</v>
          </cell>
          <cell r="L38" t="str">
            <v>-</v>
          </cell>
          <cell r="M38" t="str">
            <v>√</v>
          </cell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√</v>
          </cell>
          <cell r="Z38" t="str">
            <v>SD</v>
          </cell>
          <cell r="AA38" t="str">
            <v>-</v>
          </cell>
          <cell r="AB38" t="str">
            <v>Belum Kawin</v>
          </cell>
          <cell r="AC38" t="str">
            <v>Anak</v>
          </cell>
          <cell r="AD38" t="str">
            <v xml:space="preserve"> </v>
          </cell>
        </row>
        <row r="39">
          <cell r="B39">
            <v>31</v>
          </cell>
          <cell r="C39" t="str">
            <v>-</v>
          </cell>
          <cell r="D39" t="str">
            <v>Chrysta Bawues</v>
          </cell>
          <cell r="F39" t="str">
            <v>-</v>
          </cell>
          <cell r="G39" t="str">
            <v>P</v>
          </cell>
          <cell r="H39" t="str">
            <v>WKO</v>
          </cell>
          <cell r="I39" t="str">
            <v>07.06.2012</v>
          </cell>
          <cell r="J39">
            <v>10</v>
          </cell>
          <cell r="K39" t="str">
            <v>-</v>
          </cell>
          <cell r="L39" t="str">
            <v>-</v>
          </cell>
          <cell r="M39" t="str">
            <v>√</v>
          </cell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√</v>
          </cell>
          <cell r="Z39" t="str">
            <v>SD</v>
          </cell>
          <cell r="AA39" t="str">
            <v>-</v>
          </cell>
          <cell r="AB39" t="str">
            <v>Belum Kawin</v>
          </cell>
          <cell r="AC39" t="str">
            <v>Anak</v>
          </cell>
          <cell r="AD39" t="str">
            <v xml:space="preserve"> </v>
          </cell>
        </row>
        <row r="40">
          <cell r="B40">
            <v>32</v>
          </cell>
          <cell r="C40" t="str">
            <v>-</v>
          </cell>
          <cell r="D40" t="str">
            <v>Winda Yunisti Patras</v>
          </cell>
          <cell r="F40" t="str">
            <v>-</v>
          </cell>
          <cell r="G40" t="str">
            <v>P</v>
          </cell>
          <cell r="H40" t="str">
            <v>Gamlaha</v>
          </cell>
          <cell r="I40" t="str">
            <v>19.02.2000</v>
          </cell>
          <cell r="J40">
            <v>22</v>
          </cell>
          <cell r="K40" t="str">
            <v>-</v>
          </cell>
          <cell r="L40" t="str">
            <v>-</v>
          </cell>
          <cell r="M40" t="str">
            <v>√</v>
          </cell>
          <cell r="N40" t="str">
            <v>-</v>
          </cell>
          <cell r="O40" t="str">
            <v>√</v>
          </cell>
          <cell r="P40" t="str">
            <v>-</v>
          </cell>
          <cell r="Q40" t="str">
            <v>-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√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S1</v>
          </cell>
          <cell r="AA40" t="str">
            <v>Mahasiswa</v>
          </cell>
          <cell r="AB40" t="str">
            <v>Belum Kawin</v>
          </cell>
          <cell r="AC40" t="str">
            <v>Menantu</v>
          </cell>
          <cell r="AD40" t="str">
            <v xml:space="preserve"> </v>
          </cell>
        </row>
        <row r="41">
          <cell r="B41">
            <v>33</v>
          </cell>
          <cell r="C41" t="str">
            <v>-</v>
          </cell>
          <cell r="D41" t="str">
            <v>Jelni Dedeng</v>
          </cell>
          <cell r="F41" t="str">
            <v>-</v>
          </cell>
          <cell r="G41" t="str">
            <v>P</v>
          </cell>
          <cell r="H41" t="str">
            <v>Foli</v>
          </cell>
          <cell r="I41" t="str">
            <v>19.11.1999</v>
          </cell>
          <cell r="J41">
            <v>23</v>
          </cell>
          <cell r="K41" t="str">
            <v>-</v>
          </cell>
          <cell r="L41" t="str">
            <v>-</v>
          </cell>
          <cell r="M41" t="str">
            <v>√</v>
          </cell>
          <cell r="N41" t="str">
            <v>-</v>
          </cell>
          <cell r="O41" t="str">
            <v>√</v>
          </cell>
          <cell r="P41" t="str">
            <v>-</v>
          </cell>
          <cell r="Q41" t="str">
            <v>-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√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S1</v>
          </cell>
          <cell r="AA41" t="str">
            <v>Mahasiswa</v>
          </cell>
          <cell r="AB41" t="str">
            <v>Belum Kawin</v>
          </cell>
          <cell r="AC41" t="str">
            <v>Kerabat</v>
          </cell>
          <cell r="AD41" t="str">
            <v xml:space="preserve"> </v>
          </cell>
        </row>
        <row r="42">
          <cell r="B42">
            <v>34</v>
          </cell>
          <cell r="C42" t="str">
            <v>: WIL.3.9/ III / 19</v>
          </cell>
          <cell r="D42" t="str">
            <v>Adrianus Balumba</v>
          </cell>
          <cell r="E42" t="str">
            <v>WKO</v>
          </cell>
          <cell r="F42" t="str">
            <v>L</v>
          </cell>
          <cell r="G42" t="str">
            <v>-</v>
          </cell>
          <cell r="H42" t="str">
            <v>Lindu</v>
          </cell>
          <cell r="I42" t="str">
            <v>04.09.1989</v>
          </cell>
          <cell r="J42">
            <v>33</v>
          </cell>
          <cell r="K42" t="str">
            <v>27.10.2013</v>
          </cell>
          <cell r="L42" t="str">
            <v>√</v>
          </cell>
          <cell r="M42" t="str">
            <v>-</v>
          </cell>
          <cell r="N42" t="str">
            <v>√</v>
          </cell>
          <cell r="O42" t="str">
            <v>-</v>
          </cell>
          <cell r="P42" t="str">
            <v>√</v>
          </cell>
          <cell r="Q42" t="str">
            <v>-</v>
          </cell>
          <cell r="R42" t="str">
            <v>√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SMA</v>
          </cell>
          <cell r="AA42" t="str">
            <v>Wiraswasta</v>
          </cell>
          <cell r="AB42" t="str">
            <v>Kawin</v>
          </cell>
          <cell r="AC42" t="str">
            <v>Suami</v>
          </cell>
          <cell r="AD42" t="str">
            <v xml:space="preserve"> </v>
          </cell>
        </row>
        <row r="43">
          <cell r="B43">
            <v>35</v>
          </cell>
          <cell r="D43" t="str">
            <v>Sil Tunang, S.Si</v>
          </cell>
          <cell r="F43" t="str">
            <v>-</v>
          </cell>
          <cell r="G43" t="str">
            <v>P</v>
          </cell>
          <cell r="H43" t="str">
            <v>Darame</v>
          </cell>
          <cell r="I43" t="str">
            <v>05.03.1993</v>
          </cell>
          <cell r="J43">
            <v>29</v>
          </cell>
          <cell r="K43" t="str">
            <v>-</v>
          </cell>
          <cell r="L43" t="str">
            <v>-</v>
          </cell>
          <cell r="M43" t="str">
            <v>√</v>
          </cell>
          <cell r="N43" t="str">
            <v>-</v>
          </cell>
          <cell r="O43" t="str">
            <v>√</v>
          </cell>
          <cell r="P43" t="str">
            <v>-</v>
          </cell>
          <cell r="Q43" t="str">
            <v>√</v>
          </cell>
          <cell r="R43" t="str">
            <v>-</v>
          </cell>
          <cell r="S43" t="str">
            <v>√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S1</v>
          </cell>
          <cell r="AA43" t="str">
            <v>Mahasiswa</v>
          </cell>
          <cell r="AB43" t="str">
            <v>Kawin</v>
          </cell>
          <cell r="AC43" t="str">
            <v>Istri</v>
          </cell>
          <cell r="AD43" t="str">
            <v xml:space="preserve"> </v>
          </cell>
        </row>
        <row r="44">
          <cell r="B44">
            <v>36</v>
          </cell>
          <cell r="D44" t="str">
            <v>Brigita Queen Balumba</v>
          </cell>
          <cell r="F44" t="str">
            <v>-</v>
          </cell>
          <cell r="G44" t="str">
            <v>P</v>
          </cell>
          <cell r="H44" t="str">
            <v>Daruba</v>
          </cell>
          <cell r="I44" t="str">
            <v>09.12.2013</v>
          </cell>
          <cell r="J44">
            <v>9</v>
          </cell>
          <cell r="K44" t="str">
            <v>-</v>
          </cell>
          <cell r="L44" t="str">
            <v>-</v>
          </cell>
          <cell r="M44" t="str">
            <v>√</v>
          </cell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√</v>
          </cell>
          <cell r="Z44" t="str">
            <v>PAUD</v>
          </cell>
          <cell r="AA44" t="str">
            <v>Siswa</v>
          </cell>
          <cell r="AB44" t="str">
            <v>Belum Kawin</v>
          </cell>
          <cell r="AC44" t="str">
            <v>Anak</v>
          </cell>
          <cell r="AD44" t="str">
            <v xml:space="preserve"> </v>
          </cell>
        </row>
        <row r="45">
          <cell r="B45">
            <v>37</v>
          </cell>
          <cell r="D45" t="str">
            <v>Kevin Dionard Balumba</v>
          </cell>
          <cell r="F45" t="str">
            <v>L</v>
          </cell>
          <cell r="G45" t="str">
            <v>-</v>
          </cell>
          <cell r="H45" t="str">
            <v>WKO</v>
          </cell>
          <cell r="I45" t="str">
            <v>28.10.2017</v>
          </cell>
          <cell r="J45">
            <v>5</v>
          </cell>
          <cell r="K45" t="str">
            <v>-</v>
          </cell>
          <cell r="L45" t="str">
            <v>√</v>
          </cell>
          <cell r="M45" t="str">
            <v>-</v>
          </cell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√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Belum Kawin</v>
          </cell>
          <cell r="AC45" t="str">
            <v>Anak</v>
          </cell>
          <cell r="AD45" t="str">
            <v xml:space="preserve"> </v>
          </cell>
        </row>
        <row r="46">
          <cell r="B46">
            <v>38</v>
          </cell>
          <cell r="D46" t="str">
            <v>Keyla Balumba</v>
          </cell>
          <cell r="F46" t="str">
            <v>-</v>
          </cell>
          <cell r="G46" t="str">
            <v>P</v>
          </cell>
          <cell r="H46" t="str">
            <v>Gosoma</v>
          </cell>
          <cell r="I46" t="str">
            <v>01.04.2019</v>
          </cell>
          <cell r="J46">
            <v>3</v>
          </cell>
          <cell r="K46" t="str">
            <v>-</v>
          </cell>
          <cell r="L46" t="str">
            <v>-</v>
          </cell>
          <cell r="M46" t="str">
            <v>-</v>
          </cell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√</v>
          </cell>
          <cell r="Z46" t="str">
            <v>-</v>
          </cell>
          <cell r="AA46" t="str">
            <v>-</v>
          </cell>
          <cell r="AB46" t="str">
            <v>Belum Kawin</v>
          </cell>
          <cell r="AC46" t="str">
            <v>Anak</v>
          </cell>
          <cell r="AD46" t="str">
            <v xml:space="preserve"> </v>
          </cell>
        </row>
        <row r="47">
          <cell r="B47">
            <v>39</v>
          </cell>
          <cell r="D47" t="str">
            <v>Hendri Tunang, S.Si</v>
          </cell>
          <cell r="F47" t="str">
            <v>L</v>
          </cell>
          <cell r="G47" t="str">
            <v>-</v>
          </cell>
          <cell r="H47" t="str">
            <v>Darame</v>
          </cell>
          <cell r="I47" t="str">
            <v>20.05.1991</v>
          </cell>
          <cell r="J47">
            <v>31</v>
          </cell>
          <cell r="K47" t="str">
            <v>-</v>
          </cell>
          <cell r="L47" t="str">
            <v>√</v>
          </cell>
          <cell r="M47" t="str">
            <v>-</v>
          </cell>
          <cell r="N47" t="str">
            <v>√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√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S1</v>
          </cell>
          <cell r="AA47" t="str">
            <v>Guru</v>
          </cell>
          <cell r="AB47" t="str">
            <v>Belum Kawin</v>
          </cell>
          <cell r="AC47" t="str">
            <v>Saudara</v>
          </cell>
          <cell r="AD47" t="str">
            <v xml:space="preserve"> </v>
          </cell>
        </row>
        <row r="48">
          <cell r="B48">
            <v>40</v>
          </cell>
          <cell r="D48" t="str">
            <v>Ireine A. S. Tunang, S.Ak</v>
          </cell>
          <cell r="F48" t="str">
            <v>-</v>
          </cell>
          <cell r="G48" t="str">
            <v>P</v>
          </cell>
          <cell r="H48" t="str">
            <v>Manado</v>
          </cell>
          <cell r="I48" t="str">
            <v>11.03.1998</v>
          </cell>
          <cell r="J48">
            <v>24</v>
          </cell>
          <cell r="K48" t="str">
            <v>-</v>
          </cell>
          <cell r="L48" t="str">
            <v>-</v>
          </cell>
          <cell r="M48" t="str">
            <v>√</v>
          </cell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√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S1</v>
          </cell>
          <cell r="AA48" t="str">
            <v>-</v>
          </cell>
          <cell r="AB48" t="str">
            <v>Belum Kawin</v>
          </cell>
          <cell r="AC48" t="str">
            <v>Saudara</v>
          </cell>
          <cell r="AD48" t="str">
            <v>Lansia</v>
          </cell>
        </row>
        <row r="49">
          <cell r="B49">
            <v>41</v>
          </cell>
          <cell r="D49" t="str">
            <v>Blandina Mangembulude</v>
          </cell>
          <cell r="F49" t="str">
            <v>-</v>
          </cell>
          <cell r="G49" t="str">
            <v>P</v>
          </cell>
          <cell r="H49" t="str">
            <v>Sangir</v>
          </cell>
          <cell r="I49" t="str">
            <v>29.12.1949</v>
          </cell>
          <cell r="J49">
            <v>73</v>
          </cell>
          <cell r="K49" t="str">
            <v>Janda</v>
          </cell>
          <cell r="L49" t="str">
            <v>-</v>
          </cell>
          <cell r="M49" t="str">
            <v>√</v>
          </cell>
          <cell r="N49" t="str">
            <v>-</v>
          </cell>
          <cell r="O49" t="str">
            <v>√</v>
          </cell>
          <cell r="P49" t="str">
            <v>-</v>
          </cell>
          <cell r="Q49" t="str">
            <v>√</v>
          </cell>
          <cell r="R49" t="str">
            <v>-</v>
          </cell>
          <cell r="S49" t="str">
            <v>√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SPG</v>
          </cell>
          <cell r="AA49" t="str">
            <v>Pensiunan PNS</v>
          </cell>
          <cell r="AB49" t="str">
            <v>Kawin</v>
          </cell>
          <cell r="AC49" t="str">
            <v>Orang Tua</v>
          </cell>
          <cell r="AD49" t="str">
            <v>Lansia</v>
          </cell>
        </row>
        <row r="50">
          <cell r="B50">
            <v>42</v>
          </cell>
          <cell r="D50" t="str">
            <v>Carolin Juninda</v>
          </cell>
          <cell r="F50" t="str">
            <v>-</v>
          </cell>
          <cell r="G50" t="str">
            <v>P</v>
          </cell>
          <cell r="H50" t="str">
            <v>Manado</v>
          </cell>
          <cell r="I50" t="str">
            <v>25.06.2000</v>
          </cell>
          <cell r="J50">
            <v>22</v>
          </cell>
          <cell r="K50" t="str">
            <v>-</v>
          </cell>
          <cell r="L50" t="str">
            <v>-</v>
          </cell>
          <cell r="M50" t="str">
            <v>√</v>
          </cell>
          <cell r="N50" t="str">
            <v>-</v>
          </cell>
          <cell r="O50" t="str">
            <v>√</v>
          </cell>
          <cell r="P50" t="str">
            <v>-</v>
          </cell>
          <cell r="Q50" t="str">
            <v>-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√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S1</v>
          </cell>
          <cell r="AA50" t="str">
            <v>Mahasiswa</v>
          </cell>
          <cell r="AB50" t="str">
            <v>Belum Kawin</v>
          </cell>
          <cell r="AC50" t="str">
            <v>Keponakan</v>
          </cell>
          <cell r="AD50" t="str">
            <v xml:space="preserve"> </v>
          </cell>
        </row>
        <row r="51">
          <cell r="B51">
            <v>43</v>
          </cell>
          <cell r="D51" t="str">
            <v>Feybi Valentini Undap</v>
          </cell>
          <cell r="F51" t="str">
            <v>-</v>
          </cell>
          <cell r="G51" t="str">
            <v>P</v>
          </cell>
          <cell r="H51" t="str">
            <v>Darame</v>
          </cell>
          <cell r="I51" t="str">
            <v>13.02.2001</v>
          </cell>
          <cell r="J51">
            <v>21</v>
          </cell>
          <cell r="K51" t="str">
            <v>-</v>
          </cell>
          <cell r="L51" t="str">
            <v>-</v>
          </cell>
          <cell r="M51" t="str">
            <v>√</v>
          </cell>
          <cell r="N51" t="str">
            <v>-</v>
          </cell>
          <cell r="O51" t="str">
            <v>√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√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D1</v>
          </cell>
          <cell r="AA51" t="str">
            <v>Mahasiswa</v>
          </cell>
          <cell r="AB51" t="str">
            <v>Belum Kawin</v>
          </cell>
          <cell r="AC51" t="str">
            <v>Keponakan</v>
          </cell>
          <cell r="AD51" t="str">
            <v xml:space="preserve"> </v>
          </cell>
        </row>
        <row r="52">
          <cell r="B52">
            <v>44</v>
          </cell>
          <cell r="C52" t="str">
            <v>: WIL.3.9/ III / 18</v>
          </cell>
          <cell r="D52" t="str">
            <v>Randi Hormati</v>
          </cell>
          <cell r="E52" t="str">
            <v>WKO</v>
          </cell>
          <cell r="F52" t="str">
            <v>L</v>
          </cell>
          <cell r="G52" t="str">
            <v>-</v>
          </cell>
          <cell r="H52" t="str">
            <v>Tobelo</v>
          </cell>
          <cell r="I52" t="str">
            <v>28.03.1986</v>
          </cell>
          <cell r="J52">
            <v>36</v>
          </cell>
          <cell r="K52" t="str">
            <v>15.05.2011</v>
          </cell>
          <cell r="L52" t="str">
            <v>√</v>
          </cell>
          <cell r="M52" t="str">
            <v>-</v>
          </cell>
          <cell r="N52" t="str">
            <v>√</v>
          </cell>
          <cell r="O52" t="str">
            <v>-</v>
          </cell>
          <cell r="P52" t="str">
            <v>√</v>
          </cell>
          <cell r="Q52" t="str">
            <v>-</v>
          </cell>
          <cell r="R52" t="str">
            <v>√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SMA</v>
          </cell>
          <cell r="AA52" t="str">
            <v>Wiraswasta</v>
          </cell>
          <cell r="AB52" t="str">
            <v>Kawin</v>
          </cell>
          <cell r="AC52" t="str">
            <v>Suami</v>
          </cell>
          <cell r="AD52" t="str">
            <v xml:space="preserve"> </v>
          </cell>
        </row>
        <row r="53">
          <cell r="B53">
            <v>45</v>
          </cell>
          <cell r="D53" t="str">
            <v>Yudit Moot</v>
          </cell>
          <cell r="F53" t="str">
            <v>-</v>
          </cell>
          <cell r="G53" t="str">
            <v>P</v>
          </cell>
          <cell r="H53" t="str">
            <v>WKO</v>
          </cell>
          <cell r="I53" t="str">
            <v>07.06.1987</v>
          </cell>
          <cell r="J53">
            <v>35</v>
          </cell>
          <cell r="K53" t="str">
            <v>-</v>
          </cell>
          <cell r="L53" t="str">
            <v>-</v>
          </cell>
          <cell r="M53" t="str">
            <v>√</v>
          </cell>
          <cell r="N53" t="str">
            <v>-</v>
          </cell>
          <cell r="O53" t="str">
            <v>√</v>
          </cell>
          <cell r="P53" t="str">
            <v>-</v>
          </cell>
          <cell r="Q53" t="str">
            <v>√</v>
          </cell>
          <cell r="R53" t="str">
            <v>-</v>
          </cell>
          <cell r="S53" t="str">
            <v>√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SMA</v>
          </cell>
          <cell r="AA53" t="str">
            <v>Swasta</v>
          </cell>
          <cell r="AB53" t="str">
            <v>Kawin</v>
          </cell>
          <cell r="AC53" t="str">
            <v>Istri</v>
          </cell>
          <cell r="AD53" t="str">
            <v xml:space="preserve"> </v>
          </cell>
        </row>
        <row r="54">
          <cell r="B54">
            <v>46</v>
          </cell>
          <cell r="D54" t="str">
            <v>C. M. Cleopatra Hormati</v>
          </cell>
          <cell r="F54" t="str">
            <v>-</v>
          </cell>
          <cell r="G54" t="str">
            <v>P</v>
          </cell>
          <cell r="H54" t="str">
            <v>WKO</v>
          </cell>
          <cell r="I54" t="str">
            <v>04.03.2010</v>
          </cell>
          <cell r="J54">
            <v>12</v>
          </cell>
          <cell r="K54" t="str">
            <v>-</v>
          </cell>
          <cell r="L54" t="str">
            <v>-</v>
          </cell>
          <cell r="M54" t="str">
            <v>√</v>
          </cell>
          <cell r="N54" t="str">
            <v>-</v>
          </cell>
          <cell r="O54" t="str">
            <v>-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√</v>
          </cell>
          <cell r="Z54" t="str">
            <v>SD</v>
          </cell>
          <cell r="AA54" t="str">
            <v>Siswa</v>
          </cell>
          <cell r="AB54" t="str">
            <v>Belum Kawin</v>
          </cell>
          <cell r="AC54" t="str">
            <v>Anak</v>
          </cell>
          <cell r="AD54" t="str">
            <v xml:space="preserve"> </v>
          </cell>
        </row>
        <row r="55">
          <cell r="B55">
            <v>47</v>
          </cell>
          <cell r="D55" t="str">
            <v>Bilqis Azzahra Hormati</v>
          </cell>
          <cell r="F55" t="str">
            <v>-</v>
          </cell>
          <cell r="G55" t="str">
            <v>P</v>
          </cell>
          <cell r="H55" t="str">
            <v>Tobelo</v>
          </cell>
          <cell r="I55" t="str">
            <v>06.05.2020</v>
          </cell>
          <cell r="J55">
            <v>2</v>
          </cell>
          <cell r="K55" t="str">
            <v>-</v>
          </cell>
          <cell r="L55" t="str">
            <v>-</v>
          </cell>
          <cell r="M55" t="str">
            <v>-</v>
          </cell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√</v>
          </cell>
          <cell r="Z55" t="str">
            <v>-</v>
          </cell>
          <cell r="AA55" t="str">
            <v>-</v>
          </cell>
          <cell r="AB55" t="str">
            <v>Belum Kawin</v>
          </cell>
          <cell r="AC55" t="str">
            <v>Anak</v>
          </cell>
          <cell r="AD55" t="str">
            <v xml:space="preserve"> </v>
          </cell>
        </row>
        <row r="56">
          <cell r="B56">
            <v>48</v>
          </cell>
          <cell r="D56" t="str">
            <v>Norlin Dilago</v>
          </cell>
          <cell r="F56" t="str">
            <v>-</v>
          </cell>
          <cell r="G56" t="str">
            <v>P</v>
          </cell>
          <cell r="H56" t="str">
            <v>Galela</v>
          </cell>
          <cell r="I56" t="str">
            <v>20.11.1967</v>
          </cell>
          <cell r="J56">
            <v>55</v>
          </cell>
          <cell r="L56" t="str">
            <v>-</v>
          </cell>
          <cell r="M56" t="str">
            <v>√</v>
          </cell>
          <cell r="N56" t="str">
            <v>-</v>
          </cell>
          <cell r="O56" t="str">
            <v>√</v>
          </cell>
          <cell r="P56" t="str">
            <v>-</v>
          </cell>
          <cell r="Q56" t="str">
            <v>√</v>
          </cell>
          <cell r="R56" t="str">
            <v>-</v>
          </cell>
          <cell r="S56" t="str">
            <v>√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SMA</v>
          </cell>
          <cell r="AA56" t="str">
            <v>IRT</v>
          </cell>
          <cell r="AB56" t="str">
            <v>Kawin</v>
          </cell>
          <cell r="AC56" t="str">
            <v>Orang Tua</v>
          </cell>
          <cell r="AD56" t="str">
            <v xml:space="preserve"> </v>
          </cell>
        </row>
        <row r="57">
          <cell r="B57">
            <v>49</v>
          </cell>
          <cell r="C57" t="str">
            <v>: WIL.3.9/ III / 13</v>
          </cell>
          <cell r="D57" t="str">
            <v>Yonstan Bawues</v>
          </cell>
          <cell r="E57" t="str">
            <v>WKO</v>
          </cell>
          <cell r="F57" t="str">
            <v>L</v>
          </cell>
          <cell r="G57" t="str">
            <v>-</v>
          </cell>
          <cell r="H57" t="str">
            <v>Kao</v>
          </cell>
          <cell r="I57" t="str">
            <v>20.01.1950</v>
          </cell>
          <cell r="J57">
            <v>72</v>
          </cell>
          <cell r="K57" t="str">
            <v>19.12.1973</v>
          </cell>
          <cell r="L57" t="str">
            <v>√</v>
          </cell>
          <cell r="M57" t="str">
            <v>-</v>
          </cell>
          <cell r="N57" t="str">
            <v>√</v>
          </cell>
          <cell r="O57" t="str">
            <v>-</v>
          </cell>
          <cell r="P57" t="str">
            <v>√</v>
          </cell>
          <cell r="Q57" t="str">
            <v>-</v>
          </cell>
          <cell r="R57" t="str">
            <v>√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STM</v>
          </cell>
          <cell r="AA57" t="str">
            <v>Wiraswasta</v>
          </cell>
          <cell r="AB57" t="str">
            <v>Kawin</v>
          </cell>
          <cell r="AC57" t="str">
            <v>Suami</v>
          </cell>
          <cell r="AD57" t="str">
            <v xml:space="preserve"> </v>
          </cell>
        </row>
        <row r="58">
          <cell r="B58">
            <v>50</v>
          </cell>
          <cell r="C58" t="str">
            <v>-</v>
          </cell>
          <cell r="D58" t="str">
            <v>Yermina Makangiras</v>
          </cell>
          <cell r="F58" t="str">
            <v>-</v>
          </cell>
          <cell r="G58" t="str">
            <v>P</v>
          </cell>
          <cell r="H58" t="str">
            <v>Kalipitu</v>
          </cell>
          <cell r="I58" t="str">
            <v>23.07.1953</v>
          </cell>
          <cell r="J58">
            <v>69</v>
          </cell>
          <cell r="K58" t="str">
            <v>-</v>
          </cell>
          <cell r="L58" t="str">
            <v>-</v>
          </cell>
          <cell r="M58" t="str">
            <v>√</v>
          </cell>
          <cell r="N58" t="str">
            <v>-</v>
          </cell>
          <cell r="O58" t="str">
            <v>√</v>
          </cell>
          <cell r="P58" t="str">
            <v>-</v>
          </cell>
          <cell r="Q58" t="str">
            <v>√</v>
          </cell>
          <cell r="R58" t="str">
            <v>-</v>
          </cell>
          <cell r="S58" t="str">
            <v>√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SR</v>
          </cell>
          <cell r="AA58" t="str">
            <v>IRT</v>
          </cell>
          <cell r="AB58" t="str">
            <v>Kawin</v>
          </cell>
          <cell r="AC58" t="str">
            <v>Istri</v>
          </cell>
          <cell r="AD58" t="str">
            <v xml:space="preserve"> </v>
          </cell>
        </row>
        <row r="59">
          <cell r="B59">
            <v>51</v>
          </cell>
          <cell r="C59" t="str">
            <v>-</v>
          </cell>
          <cell r="D59" t="str">
            <v>Merry Susi Bawues</v>
          </cell>
          <cell r="F59" t="str">
            <v>-</v>
          </cell>
          <cell r="G59" t="str">
            <v>P</v>
          </cell>
          <cell r="H59" t="str">
            <v>WKO</v>
          </cell>
          <cell r="I59" t="str">
            <v>07.05.1974</v>
          </cell>
          <cell r="J59">
            <v>48</v>
          </cell>
          <cell r="K59" t="str">
            <v>-</v>
          </cell>
          <cell r="L59" t="str">
            <v>-</v>
          </cell>
          <cell r="M59" t="str">
            <v>√</v>
          </cell>
          <cell r="N59" t="str">
            <v>-</v>
          </cell>
          <cell r="O59" t="str">
            <v>√</v>
          </cell>
          <cell r="P59" t="str">
            <v>-</v>
          </cell>
          <cell r="Q59" t="str">
            <v>-</v>
          </cell>
          <cell r="R59" t="str">
            <v>-</v>
          </cell>
          <cell r="S59" t="str">
            <v>√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SD</v>
          </cell>
          <cell r="AA59" t="str">
            <v>-</v>
          </cell>
          <cell r="AB59" t="str">
            <v>Belum Kawin</v>
          </cell>
          <cell r="AC59" t="str">
            <v>Anak</v>
          </cell>
          <cell r="AD59" t="str">
            <v xml:space="preserve"> </v>
          </cell>
        </row>
        <row r="60">
          <cell r="B60">
            <v>52</v>
          </cell>
          <cell r="C60" t="str">
            <v>-</v>
          </cell>
          <cell r="D60" t="str">
            <v>Gley Alfret B. Kaloly</v>
          </cell>
          <cell r="F60" t="str">
            <v>L</v>
          </cell>
          <cell r="G60" t="str">
            <v>-</v>
          </cell>
          <cell r="H60" t="str">
            <v>Tobelo</v>
          </cell>
          <cell r="I60" t="str">
            <v>15.04.2005</v>
          </cell>
          <cell r="J60">
            <v>17</v>
          </cell>
          <cell r="K60" t="str">
            <v>-</v>
          </cell>
          <cell r="L60" t="str">
            <v>√</v>
          </cell>
          <cell r="M60" t="str">
            <v>-</v>
          </cell>
          <cell r="N60" t="str">
            <v>-</v>
          </cell>
          <cell r="O60" t="str">
            <v>-</v>
          </cell>
          <cell r="P60" t="str">
            <v>-</v>
          </cell>
          <cell r="Q60" t="str">
            <v>-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√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SMP</v>
          </cell>
          <cell r="AA60" t="str">
            <v>Siswa</v>
          </cell>
          <cell r="AB60" t="str">
            <v>Belum Kawin</v>
          </cell>
          <cell r="AC60" t="str">
            <v>Anak</v>
          </cell>
          <cell r="AD60" t="str">
            <v xml:space="preserve"> </v>
          </cell>
        </row>
        <row r="61">
          <cell r="B61">
            <v>53</v>
          </cell>
          <cell r="C61" t="str">
            <v>-</v>
          </cell>
          <cell r="D61" t="str">
            <v>Putri Kezia Bawues Kaloly</v>
          </cell>
          <cell r="F61" t="str">
            <v>-</v>
          </cell>
          <cell r="G61" t="str">
            <v>P</v>
          </cell>
          <cell r="H61" t="str">
            <v>Tobelo</v>
          </cell>
          <cell r="I61" t="str">
            <v>10.07.2012</v>
          </cell>
          <cell r="J61">
            <v>10</v>
          </cell>
          <cell r="K61" t="str">
            <v>-</v>
          </cell>
          <cell r="L61" t="str">
            <v>-</v>
          </cell>
          <cell r="M61" t="str">
            <v>√</v>
          </cell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√</v>
          </cell>
          <cell r="Z61" t="str">
            <v>SD</v>
          </cell>
          <cell r="AA61" t="str">
            <v>Siswa</v>
          </cell>
          <cell r="AB61" t="str">
            <v>Belum Kawin</v>
          </cell>
          <cell r="AC61" t="str">
            <v>Anak</v>
          </cell>
          <cell r="AD61" t="str">
            <v xml:space="preserve"> </v>
          </cell>
        </row>
        <row r="62">
          <cell r="B62">
            <v>54</v>
          </cell>
          <cell r="C62" t="str">
            <v>-</v>
          </cell>
          <cell r="D62" t="str">
            <v>Julita Dode</v>
          </cell>
          <cell r="F62" t="str">
            <v>-</v>
          </cell>
          <cell r="G62" t="str">
            <v>P</v>
          </cell>
          <cell r="H62" t="str">
            <v>Kusuri</v>
          </cell>
          <cell r="I62" t="str">
            <v>23.07.2003</v>
          </cell>
          <cell r="J62">
            <v>19</v>
          </cell>
          <cell r="K62" t="str">
            <v>-</v>
          </cell>
          <cell r="L62" t="str">
            <v>-</v>
          </cell>
          <cell r="M62" t="str">
            <v>√</v>
          </cell>
          <cell r="N62" t="str">
            <v>-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√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SMA</v>
          </cell>
          <cell r="AA62" t="str">
            <v>Siswa</v>
          </cell>
          <cell r="AB62" t="str">
            <v>Belum Kawin</v>
          </cell>
          <cell r="AC62" t="str">
            <v>Keponakan</v>
          </cell>
          <cell r="AD62" t="str">
            <v xml:space="preserve"> </v>
          </cell>
        </row>
        <row r="63">
          <cell r="B63">
            <v>55</v>
          </cell>
          <cell r="C63" t="str">
            <v>: WIL.3.9/ III / 02</v>
          </cell>
          <cell r="D63" t="str">
            <v>Dikson Balaira</v>
          </cell>
          <cell r="E63" t="str">
            <v>WKO</v>
          </cell>
          <cell r="F63" t="str">
            <v>L</v>
          </cell>
          <cell r="G63" t="str">
            <v>-</v>
          </cell>
          <cell r="H63" t="str">
            <v>WKO</v>
          </cell>
          <cell r="I63" t="str">
            <v>23.12.1980</v>
          </cell>
          <cell r="J63">
            <v>42</v>
          </cell>
          <cell r="K63" t="str">
            <v>26.12.2000</v>
          </cell>
          <cell r="L63" t="str">
            <v>√</v>
          </cell>
          <cell r="M63" t="str">
            <v>-</v>
          </cell>
          <cell r="N63" t="str">
            <v>√</v>
          </cell>
          <cell r="O63" t="str">
            <v>-</v>
          </cell>
          <cell r="P63" t="str">
            <v>√</v>
          </cell>
          <cell r="Q63" t="str">
            <v>-</v>
          </cell>
          <cell r="R63" t="str">
            <v>√</v>
          </cell>
          <cell r="S63" t="str">
            <v>-</v>
          </cell>
          <cell r="T63" t="str">
            <v>-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SMA</v>
          </cell>
          <cell r="AA63" t="str">
            <v>Tukang Kayu</v>
          </cell>
          <cell r="AB63" t="str">
            <v>Kawin</v>
          </cell>
          <cell r="AC63" t="str">
            <v>Suami</v>
          </cell>
          <cell r="AD63" t="str">
            <v xml:space="preserve"> </v>
          </cell>
        </row>
        <row r="64">
          <cell r="B64">
            <v>56</v>
          </cell>
          <cell r="D64" t="str">
            <v>Adriana Rembet</v>
          </cell>
          <cell r="F64" t="str">
            <v>-</v>
          </cell>
          <cell r="G64" t="str">
            <v>P</v>
          </cell>
          <cell r="H64" t="str">
            <v>Morotai</v>
          </cell>
          <cell r="I64" t="str">
            <v>02.04.1981</v>
          </cell>
          <cell r="J64">
            <v>41</v>
          </cell>
          <cell r="K64" t="str">
            <v>-</v>
          </cell>
          <cell r="L64" t="str">
            <v>-</v>
          </cell>
          <cell r="M64" t="str">
            <v>√</v>
          </cell>
          <cell r="N64" t="str">
            <v>-</v>
          </cell>
          <cell r="O64" t="str">
            <v>√</v>
          </cell>
          <cell r="P64" t="str">
            <v>-</v>
          </cell>
          <cell r="Q64" t="str">
            <v>√</v>
          </cell>
          <cell r="R64" t="str">
            <v>-</v>
          </cell>
          <cell r="S64" t="str">
            <v>√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SMA</v>
          </cell>
          <cell r="AA64" t="str">
            <v>Tani</v>
          </cell>
          <cell r="AB64" t="str">
            <v>Kawin</v>
          </cell>
          <cell r="AC64" t="str">
            <v>Istri</v>
          </cell>
          <cell r="AD64" t="str">
            <v xml:space="preserve"> </v>
          </cell>
        </row>
        <row r="65">
          <cell r="B65">
            <v>57</v>
          </cell>
          <cell r="D65" t="str">
            <v>Jenri Martin Balaira</v>
          </cell>
          <cell r="F65" t="str">
            <v>L</v>
          </cell>
          <cell r="G65" t="str">
            <v>-</v>
          </cell>
          <cell r="H65" t="str">
            <v>WKO</v>
          </cell>
          <cell r="I65" t="str">
            <v>25.03.2000</v>
          </cell>
          <cell r="J65">
            <v>22</v>
          </cell>
          <cell r="K65" t="str">
            <v>-</v>
          </cell>
          <cell r="L65" t="str">
            <v>√</v>
          </cell>
          <cell r="M65" t="str">
            <v>-</v>
          </cell>
          <cell r="N65" t="str">
            <v>√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√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SMA</v>
          </cell>
          <cell r="AA65" t="str">
            <v>-</v>
          </cell>
          <cell r="AB65" t="str">
            <v>Belum Kawin</v>
          </cell>
          <cell r="AC65" t="str">
            <v>Anak</v>
          </cell>
          <cell r="AD65" t="str">
            <v xml:space="preserve"> </v>
          </cell>
        </row>
        <row r="66">
          <cell r="B66">
            <v>58</v>
          </cell>
          <cell r="D66" t="str">
            <v>Dietrich Sintike Balaira</v>
          </cell>
          <cell r="F66" t="str">
            <v>-</v>
          </cell>
          <cell r="G66" t="str">
            <v>P</v>
          </cell>
          <cell r="H66" t="str">
            <v>WKO</v>
          </cell>
          <cell r="I66" t="str">
            <v>13.06.2003</v>
          </cell>
          <cell r="J66">
            <v>19</v>
          </cell>
          <cell r="K66" t="str">
            <v>-</v>
          </cell>
          <cell r="L66" t="str">
            <v>-</v>
          </cell>
          <cell r="M66" t="str">
            <v>√</v>
          </cell>
          <cell r="N66" t="str">
            <v>-</v>
          </cell>
          <cell r="O66" t="str">
            <v>√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√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S1</v>
          </cell>
          <cell r="AA66" t="str">
            <v>Mahasiswa</v>
          </cell>
          <cell r="AB66" t="str">
            <v>Belum Kawin</v>
          </cell>
          <cell r="AC66" t="str">
            <v>Anak</v>
          </cell>
          <cell r="AD66" t="str">
            <v xml:space="preserve"> </v>
          </cell>
        </row>
        <row r="67">
          <cell r="B67">
            <v>59</v>
          </cell>
          <cell r="D67" t="str">
            <v>Yelda Clara Feyona Balaira</v>
          </cell>
          <cell r="F67" t="str">
            <v>-</v>
          </cell>
          <cell r="G67" t="str">
            <v>P</v>
          </cell>
          <cell r="H67" t="str">
            <v>WKO</v>
          </cell>
          <cell r="I67" t="str">
            <v>03.07.2005</v>
          </cell>
          <cell r="J67">
            <v>17</v>
          </cell>
          <cell r="K67" t="str">
            <v>-</v>
          </cell>
          <cell r="L67" t="str">
            <v>-</v>
          </cell>
          <cell r="M67" t="str">
            <v>√</v>
          </cell>
          <cell r="N67" t="str">
            <v>-</v>
          </cell>
          <cell r="O67" t="str">
            <v>-</v>
          </cell>
          <cell r="P67" t="str">
            <v>-</v>
          </cell>
          <cell r="Q67" t="str">
            <v>-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√</v>
          </cell>
          <cell r="X67" t="str">
            <v>-</v>
          </cell>
          <cell r="Y67" t="str">
            <v>-</v>
          </cell>
          <cell r="Z67" t="str">
            <v>SMA</v>
          </cell>
          <cell r="AA67" t="str">
            <v>Siswa</v>
          </cell>
          <cell r="AB67" t="str">
            <v>Belum Kawin</v>
          </cell>
          <cell r="AC67" t="str">
            <v>Anak</v>
          </cell>
          <cell r="AD67" t="str">
            <v xml:space="preserve"> </v>
          </cell>
        </row>
        <row r="68">
          <cell r="B68">
            <v>60</v>
          </cell>
          <cell r="D68" t="str">
            <v>Feifel Yakob B. Rembet</v>
          </cell>
          <cell r="F68" t="str">
            <v>L</v>
          </cell>
          <cell r="G68" t="str">
            <v>-</v>
          </cell>
          <cell r="H68" t="str">
            <v>WKO</v>
          </cell>
          <cell r="I68" t="str">
            <v>04.05.2016</v>
          </cell>
          <cell r="J68">
            <v>6</v>
          </cell>
          <cell r="K68" t="str">
            <v>-</v>
          </cell>
          <cell r="L68" t="str">
            <v>√</v>
          </cell>
          <cell r="M68" t="str">
            <v>-</v>
          </cell>
          <cell r="N68" t="str">
            <v>-</v>
          </cell>
          <cell r="O68" t="str">
            <v>-</v>
          </cell>
          <cell r="P68" t="str">
            <v>-</v>
          </cell>
          <cell r="Q68" t="str">
            <v>-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√</v>
          </cell>
          <cell r="Y68" t="str">
            <v>-</v>
          </cell>
          <cell r="Z68" t="str">
            <v>-</v>
          </cell>
          <cell r="AA68" t="str">
            <v>PAUD</v>
          </cell>
          <cell r="AB68" t="str">
            <v>Belum Kawin</v>
          </cell>
          <cell r="AC68" t="str">
            <v>Anak</v>
          </cell>
          <cell r="AD68" t="str">
            <v xml:space="preserve"> </v>
          </cell>
        </row>
        <row r="69">
          <cell r="B69">
            <v>61</v>
          </cell>
          <cell r="C69" t="str">
            <v>: WIL.3.9/ I / 14</v>
          </cell>
          <cell r="D69" t="str">
            <v>Zakarias Salindeho</v>
          </cell>
          <cell r="E69" t="str">
            <v>WKO</v>
          </cell>
          <cell r="F69" t="str">
            <v>L</v>
          </cell>
          <cell r="G69" t="str">
            <v>-</v>
          </cell>
          <cell r="H69" t="str">
            <v>Bitung</v>
          </cell>
          <cell r="I69" t="str">
            <v>19.09.1957</v>
          </cell>
          <cell r="J69">
            <v>65</v>
          </cell>
          <cell r="K69" t="str">
            <v>10.01.1985</v>
          </cell>
          <cell r="L69" t="str">
            <v>√</v>
          </cell>
          <cell r="M69" t="str">
            <v>-</v>
          </cell>
          <cell r="N69" t="str">
            <v>√</v>
          </cell>
          <cell r="O69" t="str">
            <v>-</v>
          </cell>
          <cell r="P69" t="str">
            <v>√</v>
          </cell>
          <cell r="Q69" t="str">
            <v>-</v>
          </cell>
          <cell r="R69" t="str">
            <v>√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SMP</v>
          </cell>
          <cell r="AA69" t="str">
            <v>Wiraswasta</v>
          </cell>
          <cell r="AB69" t="str">
            <v>Kawin</v>
          </cell>
          <cell r="AC69" t="str">
            <v>Suami</v>
          </cell>
          <cell r="AD69" t="str">
            <v xml:space="preserve"> </v>
          </cell>
        </row>
        <row r="70">
          <cell r="B70">
            <v>62</v>
          </cell>
          <cell r="D70" t="str">
            <v>Mathelda Kansil</v>
          </cell>
          <cell r="F70" t="str">
            <v>-</v>
          </cell>
          <cell r="G70" t="str">
            <v>P</v>
          </cell>
          <cell r="H70" t="str">
            <v>Kalipitu</v>
          </cell>
          <cell r="I70" t="str">
            <v>23.12.1961</v>
          </cell>
          <cell r="J70">
            <v>61</v>
          </cell>
          <cell r="K70" t="str">
            <v>-</v>
          </cell>
          <cell r="L70" t="str">
            <v>-</v>
          </cell>
          <cell r="M70" t="str">
            <v>√</v>
          </cell>
          <cell r="N70" t="str">
            <v>-</v>
          </cell>
          <cell r="O70" t="str">
            <v>√</v>
          </cell>
          <cell r="P70" t="str">
            <v>-</v>
          </cell>
          <cell r="Q70" t="str">
            <v>√</v>
          </cell>
          <cell r="R70" t="str">
            <v>-</v>
          </cell>
          <cell r="S70" t="str">
            <v>√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SD</v>
          </cell>
          <cell r="AA70" t="str">
            <v>IRT</v>
          </cell>
          <cell r="AB70" t="str">
            <v>Kawin</v>
          </cell>
          <cell r="AC70" t="str">
            <v>Istri</v>
          </cell>
          <cell r="AD70" t="str">
            <v xml:space="preserve"> </v>
          </cell>
        </row>
        <row r="71">
          <cell r="B71">
            <v>63</v>
          </cell>
          <cell r="D71" t="str">
            <v>Deiliska Salindeho</v>
          </cell>
          <cell r="F71" t="str">
            <v>-</v>
          </cell>
          <cell r="G71" t="str">
            <v>P</v>
          </cell>
          <cell r="H71" t="str">
            <v>Wosia</v>
          </cell>
          <cell r="I71" t="str">
            <v>04.03.1990</v>
          </cell>
          <cell r="J71">
            <v>32</v>
          </cell>
          <cell r="K71" t="str">
            <v>-</v>
          </cell>
          <cell r="L71" t="str">
            <v>-</v>
          </cell>
          <cell r="M71" t="str">
            <v>√</v>
          </cell>
          <cell r="N71" t="str">
            <v>-</v>
          </cell>
          <cell r="O71" t="str">
            <v>√</v>
          </cell>
          <cell r="P71" t="str">
            <v>-</v>
          </cell>
          <cell r="Q71" t="str">
            <v>-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√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SMA</v>
          </cell>
          <cell r="AA71" t="str">
            <v>Mahasiswa</v>
          </cell>
          <cell r="AB71" t="str">
            <v>Belum Kawin</v>
          </cell>
          <cell r="AC71" t="str">
            <v>Anak</v>
          </cell>
          <cell r="AD71" t="str">
            <v>Lansia</v>
          </cell>
        </row>
        <row r="72">
          <cell r="B72">
            <v>64</v>
          </cell>
          <cell r="D72" t="str">
            <v>Alfian Salindeho</v>
          </cell>
          <cell r="F72" t="str">
            <v>L</v>
          </cell>
          <cell r="G72" t="str">
            <v>-</v>
          </cell>
          <cell r="H72" t="str">
            <v>Wosia</v>
          </cell>
          <cell r="I72" t="str">
            <v>18.09.2003</v>
          </cell>
          <cell r="J72">
            <v>19</v>
          </cell>
          <cell r="K72" t="str">
            <v>-</v>
          </cell>
          <cell r="L72" t="str">
            <v>√</v>
          </cell>
          <cell r="M72" t="str">
            <v>-</v>
          </cell>
          <cell r="N72" t="str">
            <v>-</v>
          </cell>
          <cell r="O72" t="str">
            <v>-</v>
          </cell>
          <cell r="P72" t="str">
            <v>-</v>
          </cell>
          <cell r="Q72" t="str">
            <v>-</v>
          </cell>
          <cell r="R72" t="str">
            <v>-</v>
          </cell>
          <cell r="S72" t="str">
            <v>-</v>
          </cell>
          <cell r="T72" t="str">
            <v>√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SMP</v>
          </cell>
          <cell r="AA72" t="str">
            <v>Siswa</v>
          </cell>
          <cell r="AB72" t="str">
            <v>Belum Kawin</v>
          </cell>
          <cell r="AC72" t="str">
            <v>Anak</v>
          </cell>
          <cell r="AD72" t="str">
            <v xml:space="preserve"> </v>
          </cell>
        </row>
        <row r="73">
          <cell r="B73">
            <v>65</v>
          </cell>
          <cell r="D73" t="str">
            <v>Jems Piterson Hady</v>
          </cell>
          <cell r="F73" t="str">
            <v>L</v>
          </cell>
          <cell r="G73" t="str">
            <v>-</v>
          </cell>
          <cell r="H73" t="str">
            <v>Tengutegoin</v>
          </cell>
          <cell r="I73" t="str">
            <v>06.01.1990</v>
          </cell>
          <cell r="J73">
            <v>32</v>
          </cell>
          <cell r="K73" t="str">
            <v>-</v>
          </cell>
          <cell r="L73" t="str">
            <v>√</v>
          </cell>
          <cell r="M73" t="str">
            <v>-</v>
          </cell>
          <cell r="N73" t="str">
            <v>-</v>
          </cell>
          <cell r="O73" t="str">
            <v>-</v>
          </cell>
          <cell r="P73" t="str">
            <v>-</v>
          </cell>
          <cell r="Q73" t="str">
            <v>-</v>
          </cell>
          <cell r="R73" t="str">
            <v>-</v>
          </cell>
          <cell r="S73" t="str">
            <v>-</v>
          </cell>
          <cell r="T73" t="str">
            <v>√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SMA</v>
          </cell>
          <cell r="AA73" t="str">
            <v>Sopir</v>
          </cell>
          <cell r="AB73" t="str">
            <v>Belum Kawin</v>
          </cell>
          <cell r="AC73" t="str">
            <v>Anak Mantu</v>
          </cell>
          <cell r="AD73" t="str">
            <v xml:space="preserve"> </v>
          </cell>
        </row>
        <row r="74">
          <cell r="B74">
            <v>66</v>
          </cell>
          <cell r="D74" t="str">
            <v>Nurul S. Salindeho</v>
          </cell>
          <cell r="F74" t="str">
            <v>-</v>
          </cell>
          <cell r="G74" t="str">
            <v>P</v>
          </cell>
          <cell r="H74" t="str">
            <v>Tobelo</v>
          </cell>
          <cell r="I74" t="str">
            <v>17.08.1999</v>
          </cell>
          <cell r="J74">
            <v>23</v>
          </cell>
          <cell r="K74" t="str">
            <v>-</v>
          </cell>
          <cell r="L74" t="str">
            <v>-</v>
          </cell>
          <cell r="M74" t="str">
            <v>√</v>
          </cell>
          <cell r="N74" t="str">
            <v>-</v>
          </cell>
          <cell r="O74" t="str">
            <v>√</v>
          </cell>
          <cell r="P74" t="str">
            <v>-</v>
          </cell>
          <cell r="Q74" t="str">
            <v>-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√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SMA</v>
          </cell>
          <cell r="AA74" t="str">
            <v>-</v>
          </cell>
          <cell r="AB74" t="str">
            <v>Belum Kawin</v>
          </cell>
          <cell r="AC74" t="str">
            <v>Anak</v>
          </cell>
          <cell r="AD74" t="str">
            <v xml:space="preserve"> </v>
          </cell>
        </row>
        <row r="75">
          <cell r="B75">
            <v>67</v>
          </cell>
          <cell r="C75" t="str">
            <v>: WIL.3.9/ III / 12</v>
          </cell>
          <cell r="D75" t="str">
            <v>Weldi Salindeho, SST., MSA</v>
          </cell>
          <cell r="E75" t="str">
            <v>WKO</v>
          </cell>
          <cell r="F75" t="str">
            <v>L</v>
          </cell>
          <cell r="G75" t="str">
            <v>-</v>
          </cell>
          <cell r="H75" t="str">
            <v>Bitung</v>
          </cell>
          <cell r="I75" t="str">
            <v>15.12.1986</v>
          </cell>
          <cell r="J75">
            <v>36</v>
          </cell>
          <cell r="K75" t="str">
            <v>-</v>
          </cell>
          <cell r="L75" t="str">
            <v>√</v>
          </cell>
          <cell r="M75" t="str">
            <v>-</v>
          </cell>
          <cell r="N75" t="str">
            <v>√</v>
          </cell>
          <cell r="O75" t="str">
            <v>-</v>
          </cell>
          <cell r="P75" t="str">
            <v>√</v>
          </cell>
          <cell r="Q75" t="str">
            <v>-</v>
          </cell>
          <cell r="R75" t="str">
            <v>√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S2</v>
          </cell>
          <cell r="AA75" t="str">
            <v>Swasta</v>
          </cell>
          <cell r="AB75" t="str">
            <v>Kawin</v>
          </cell>
          <cell r="AC75" t="str">
            <v>Kepala Keluarga</v>
          </cell>
          <cell r="AD75" t="str">
            <v xml:space="preserve"> </v>
          </cell>
        </row>
        <row r="76">
          <cell r="B76">
            <v>68</v>
          </cell>
          <cell r="C76" t="str">
            <v>-</v>
          </cell>
          <cell r="D76" t="str">
            <v>Jenifer Salindeho</v>
          </cell>
          <cell r="F76" t="str">
            <v>-</v>
          </cell>
          <cell r="G76" t="str">
            <v>P</v>
          </cell>
          <cell r="H76" t="str">
            <v>Wosia</v>
          </cell>
          <cell r="I76" t="str">
            <v>15.07.2007</v>
          </cell>
          <cell r="J76">
            <v>15</v>
          </cell>
          <cell r="K76" t="str">
            <v>-</v>
          </cell>
          <cell r="L76" t="str">
            <v>-</v>
          </cell>
          <cell r="M76" t="str">
            <v>√</v>
          </cell>
          <cell r="N76" t="str">
            <v>-</v>
          </cell>
          <cell r="O76" t="str">
            <v>-</v>
          </cell>
          <cell r="P76" t="str">
            <v>-</v>
          </cell>
          <cell r="Q76" t="str">
            <v>-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√</v>
          </cell>
          <cell r="X76" t="str">
            <v>-</v>
          </cell>
          <cell r="Y76" t="str">
            <v>-</v>
          </cell>
          <cell r="Z76" t="str">
            <v>SMP</v>
          </cell>
          <cell r="AA76" t="str">
            <v>Siswa</v>
          </cell>
          <cell r="AB76" t="str">
            <v>Belum Kawin</v>
          </cell>
          <cell r="AC76" t="str">
            <v>Anak</v>
          </cell>
          <cell r="AD76" t="str">
            <v xml:space="preserve"> </v>
          </cell>
        </row>
        <row r="77">
          <cell r="B77">
            <v>69</v>
          </cell>
          <cell r="C77" t="str">
            <v>-</v>
          </cell>
          <cell r="D77" t="str">
            <v>Agnesia Chantika Salindeho</v>
          </cell>
          <cell r="F77" t="str">
            <v>-</v>
          </cell>
          <cell r="G77" t="str">
            <v>P</v>
          </cell>
          <cell r="H77" t="str">
            <v>Tobelo</v>
          </cell>
          <cell r="I77" t="str">
            <v>31.08.2010</v>
          </cell>
          <cell r="J77">
            <v>12</v>
          </cell>
          <cell r="K77" t="str">
            <v>-</v>
          </cell>
          <cell r="L77" t="str">
            <v>-</v>
          </cell>
          <cell r="M77" t="str">
            <v>√</v>
          </cell>
          <cell r="N77" t="str">
            <v>-</v>
          </cell>
          <cell r="O77" t="str">
            <v>-</v>
          </cell>
          <cell r="P77" t="str">
            <v>-</v>
          </cell>
          <cell r="Q77" t="str">
            <v>-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√</v>
          </cell>
          <cell r="Z77" t="str">
            <v>SD</v>
          </cell>
          <cell r="AA77" t="str">
            <v>Siswa</v>
          </cell>
          <cell r="AB77" t="str">
            <v>Belum Kawin</v>
          </cell>
          <cell r="AC77" t="str">
            <v>Anak</v>
          </cell>
          <cell r="AD77" t="str">
            <v xml:space="preserve"> </v>
          </cell>
        </row>
        <row r="78">
          <cell r="B78">
            <v>70</v>
          </cell>
          <cell r="C78" t="str">
            <v>: WIL.3.9/ III / 23</v>
          </cell>
          <cell r="D78" t="str">
            <v>Tri Larangahen, S.Pd</v>
          </cell>
          <cell r="E78" t="str">
            <v>WKO</v>
          </cell>
          <cell r="F78" t="str">
            <v>-</v>
          </cell>
          <cell r="G78" t="str">
            <v>P</v>
          </cell>
          <cell r="H78" t="str">
            <v>Akedaga</v>
          </cell>
          <cell r="I78" t="str">
            <v>06.12.1992</v>
          </cell>
          <cell r="J78">
            <v>30</v>
          </cell>
          <cell r="K78" t="str">
            <v>30.08.2018</v>
          </cell>
          <cell r="L78" t="str">
            <v>-</v>
          </cell>
          <cell r="M78" t="str">
            <v>√</v>
          </cell>
          <cell r="N78" t="str">
            <v>-</v>
          </cell>
          <cell r="O78" t="str">
            <v>√</v>
          </cell>
          <cell r="P78" t="str">
            <v>-</v>
          </cell>
          <cell r="Q78" t="str">
            <v>-</v>
          </cell>
          <cell r="R78" t="str">
            <v>-</v>
          </cell>
          <cell r="S78" t="str">
            <v>√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S1</v>
          </cell>
          <cell r="AA78" t="str">
            <v>PNS</v>
          </cell>
          <cell r="AB78" t="str">
            <v>Kawin</v>
          </cell>
          <cell r="AC78" t="str">
            <v>Kepala Keluarga</v>
          </cell>
          <cell r="AD78" t="str">
            <v xml:space="preserve"> </v>
          </cell>
        </row>
        <row r="79">
          <cell r="B79">
            <v>71</v>
          </cell>
          <cell r="D79" t="str">
            <v>Adolof Larangahen</v>
          </cell>
          <cell r="E79" t="str">
            <v>WKO</v>
          </cell>
          <cell r="F79" t="str">
            <v>L</v>
          </cell>
          <cell r="G79" t="str">
            <v>-</v>
          </cell>
          <cell r="H79" t="str">
            <v>Morotai</v>
          </cell>
          <cell r="I79" t="str">
            <v>01.08.1954</v>
          </cell>
          <cell r="J79">
            <v>68</v>
          </cell>
          <cell r="K79" t="str">
            <v>17.04.1992</v>
          </cell>
          <cell r="L79" t="str">
            <v>√</v>
          </cell>
          <cell r="M79" t="str">
            <v>-</v>
          </cell>
          <cell r="N79" t="str">
            <v>√</v>
          </cell>
          <cell r="O79" t="str">
            <v>-</v>
          </cell>
          <cell r="P79" t="str">
            <v>√</v>
          </cell>
          <cell r="Q79" t="str">
            <v>-</v>
          </cell>
          <cell r="R79" t="str">
            <v>√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SD</v>
          </cell>
          <cell r="AA79" t="str">
            <v>Tani</v>
          </cell>
          <cell r="AB79" t="str">
            <v>Kawin</v>
          </cell>
          <cell r="AC79" t="str">
            <v>Suami</v>
          </cell>
          <cell r="AD79" t="str">
            <v>Lansia</v>
          </cell>
        </row>
        <row r="80">
          <cell r="B80">
            <v>72</v>
          </cell>
          <cell r="C80" t="str">
            <v>: WIL.3.9/ III / 05</v>
          </cell>
          <cell r="D80" t="str">
            <v>Jackson Tuisan</v>
          </cell>
          <cell r="E80" t="str">
            <v>WKO</v>
          </cell>
          <cell r="F80" t="str">
            <v>L</v>
          </cell>
          <cell r="G80" t="str">
            <v>-</v>
          </cell>
          <cell r="H80" t="str">
            <v>WKO</v>
          </cell>
          <cell r="I80" t="str">
            <v>12.01.1983</v>
          </cell>
          <cell r="J80">
            <v>39</v>
          </cell>
          <cell r="K80" t="str">
            <v>26.12.2000</v>
          </cell>
          <cell r="L80" t="str">
            <v>√</v>
          </cell>
          <cell r="M80" t="str">
            <v>-</v>
          </cell>
          <cell r="N80" t="str">
            <v>√</v>
          </cell>
          <cell r="O80" t="str">
            <v>-</v>
          </cell>
          <cell r="P80" t="str">
            <v>√</v>
          </cell>
          <cell r="Q80" t="str">
            <v>-</v>
          </cell>
          <cell r="R80" t="str">
            <v>√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SMA</v>
          </cell>
          <cell r="AA80" t="str">
            <v>Sopir</v>
          </cell>
          <cell r="AB80" t="str">
            <v>Kawin</v>
          </cell>
          <cell r="AC80" t="str">
            <v>Suami</v>
          </cell>
          <cell r="AD80" t="str">
            <v xml:space="preserve"> </v>
          </cell>
        </row>
        <row r="81">
          <cell r="B81">
            <v>73</v>
          </cell>
          <cell r="D81" t="str">
            <v>Yulita Wati Bawues</v>
          </cell>
          <cell r="F81" t="str">
            <v>-</v>
          </cell>
          <cell r="G81" t="str">
            <v>P</v>
          </cell>
          <cell r="H81" t="str">
            <v>WKO</v>
          </cell>
          <cell r="I81" t="str">
            <v>26.07.1978</v>
          </cell>
          <cell r="J81">
            <v>44</v>
          </cell>
          <cell r="K81" t="str">
            <v>-</v>
          </cell>
          <cell r="L81" t="str">
            <v>-</v>
          </cell>
          <cell r="M81" t="str">
            <v>√</v>
          </cell>
          <cell r="N81" t="str">
            <v>-</v>
          </cell>
          <cell r="O81" t="str">
            <v>√</v>
          </cell>
          <cell r="P81" t="str">
            <v>-</v>
          </cell>
          <cell r="Q81" t="str">
            <v>√</v>
          </cell>
          <cell r="R81" t="str">
            <v>-</v>
          </cell>
          <cell r="S81" t="str">
            <v>√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SMEA</v>
          </cell>
          <cell r="AA81" t="str">
            <v>IRT</v>
          </cell>
          <cell r="AB81" t="str">
            <v>Kawin</v>
          </cell>
          <cell r="AC81" t="str">
            <v>Istri</v>
          </cell>
          <cell r="AD81" t="str">
            <v xml:space="preserve"> </v>
          </cell>
        </row>
        <row r="82">
          <cell r="B82">
            <v>74</v>
          </cell>
          <cell r="D82" t="str">
            <v>Rezcy Prins Tuisan</v>
          </cell>
          <cell r="F82" t="str">
            <v>L</v>
          </cell>
          <cell r="G82" t="str">
            <v>-</v>
          </cell>
          <cell r="H82" t="str">
            <v>WKO</v>
          </cell>
          <cell r="I82" t="str">
            <v>19.07.2001</v>
          </cell>
          <cell r="J82">
            <v>21</v>
          </cell>
          <cell r="K82" t="str">
            <v>-</v>
          </cell>
          <cell r="L82" t="str">
            <v>√</v>
          </cell>
          <cell r="M82" t="str">
            <v>-</v>
          </cell>
          <cell r="N82" t="str">
            <v>√</v>
          </cell>
          <cell r="O82" t="str">
            <v>-</v>
          </cell>
          <cell r="P82" t="str">
            <v>-</v>
          </cell>
          <cell r="Q82" t="str">
            <v>-</v>
          </cell>
          <cell r="R82" t="str">
            <v>-</v>
          </cell>
          <cell r="S82" t="str">
            <v>-</v>
          </cell>
          <cell r="T82" t="str">
            <v>√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SMA</v>
          </cell>
          <cell r="AA82" t="str">
            <v>-</v>
          </cell>
          <cell r="AB82" t="str">
            <v>Belum Kawin</v>
          </cell>
          <cell r="AC82" t="str">
            <v>Anak</v>
          </cell>
          <cell r="AD82" t="str">
            <v xml:space="preserve"> </v>
          </cell>
        </row>
        <row r="83">
          <cell r="B83">
            <v>75</v>
          </cell>
          <cell r="D83" t="str">
            <v>Reland Jibra Tuisan</v>
          </cell>
          <cell r="F83" t="str">
            <v>L</v>
          </cell>
          <cell r="G83" t="str">
            <v>-</v>
          </cell>
          <cell r="H83" t="str">
            <v>Tobelo</v>
          </cell>
          <cell r="I83" t="str">
            <v>27.12.2008</v>
          </cell>
          <cell r="J83">
            <v>14</v>
          </cell>
          <cell r="K83" t="str">
            <v>-</v>
          </cell>
          <cell r="L83" t="str">
            <v>√</v>
          </cell>
          <cell r="M83" t="str">
            <v>-</v>
          </cell>
          <cell r="N83" t="str">
            <v>-</v>
          </cell>
          <cell r="O83" t="str">
            <v>-</v>
          </cell>
          <cell r="P83" t="str">
            <v>-</v>
          </cell>
          <cell r="Q83" t="str">
            <v>-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√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SMP</v>
          </cell>
          <cell r="AA83" t="str">
            <v>Siswa</v>
          </cell>
          <cell r="AB83" t="str">
            <v>Belum Kawin</v>
          </cell>
          <cell r="AC83" t="str">
            <v>Anak</v>
          </cell>
          <cell r="AD83" t="str">
            <v xml:space="preserve"> </v>
          </cell>
        </row>
        <row r="84">
          <cell r="B84">
            <v>76</v>
          </cell>
          <cell r="C84" t="str">
            <v>: WIL.3.9/ III / 04</v>
          </cell>
          <cell r="D84" t="str">
            <v>Gertji Budiman</v>
          </cell>
          <cell r="E84" t="str">
            <v>WKO</v>
          </cell>
          <cell r="F84" t="str">
            <v>-</v>
          </cell>
          <cell r="G84" t="str">
            <v>P</v>
          </cell>
          <cell r="H84" t="str">
            <v>Ibu</v>
          </cell>
          <cell r="I84" t="str">
            <v>15.10.1972</v>
          </cell>
          <cell r="J84">
            <v>50</v>
          </cell>
          <cell r="K84" t="str">
            <v>Janda</v>
          </cell>
          <cell r="L84" t="str">
            <v>-</v>
          </cell>
          <cell r="M84" t="str">
            <v>√</v>
          </cell>
          <cell r="N84" t="str">
            <v>-</v>
          </cell>
          <cell r="O84" t="str">
            <v>√</v>
          </cell>
          <cell r="P84" t="str">
            <v>-</v>
          </cell>
          <cell r="Q84" t="str">
            <v>√</v>
          </cell>
          <cell r="R84" t="str">
            <v>-</v>
          </cell>
          <cell r="S84" t="str">
            <v>√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PGAK</v>
          </cell>
          <cell r="AA84" t="str">
            <v>PNS</v>
          </cell>
          <cell r="AB84" t="str">
            <v>Kawin</v>
          </cell>
          <cell r="AC84" t="str">
            <v>Kepala Keluarga</v>
          </cell>
          <cell r="AD84" t="str">
            <v xml:space="preserve"> </v>
          </cell>
        </row>
        <row r="85">
          <cell r="B85">
            <v>77</v>
          </cell>
          <cell r="D85" t="str">
            <v>William Renjaan</v>
          </cell>
          <cell r="F85" t="str">
            <v>L</v>
          </cell>
          <cell r="G85" t="str">
            <v>-</v>
          </cell>
          <cell r="H85" t="str">
            <v>Tobelo</v>
          </cell>
          <cell r="I85" t="str">
            <v>22.11.1999</v>
          </cell>
          <cell r="J85">
            <v>23</v>
          </cell>
          <cell r="K85" t="str">
            <v>-</v>
          </cell>
          <cell r="L85" t="str">
            <v>√</v>
          </cell>
          <cell r="M85" t="str">
            <v>-</v>
          </cell>
          <cell r="N85" t="str">
            <v>√</v>
          </cell>
          <cell r="O85" t="str">
            <v>-</v>
          </cell>
          <cell r="P85" t="str">
            <v>-</v>
          </cell>
          <cell r="Q85" t="str">
            <v>-</v>
          </cell>
          <cell r="R85" t="str">
            <v>-</v>
          </cell>
          <cell r="S85" t="str">
            <v>-</v>
          </cell>
          <cell r="T85" t="str">
            <v>√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S1</v>
          </cell>
          <cell r="AA85" t="str">
            <v>Mahasiswa</v>
          </cell>
          <cell r="AB85" t="str">
            <v>Belum Kawin</v>
          </cell>
          <cell r="AC85" t="str">
            <v>Anak</v>
          </cell>
          <cell r="AD85" t="str">
            <v>Lansia</v>
          </cell>
        </row>
        <row r="86">
          <cell r="B86">
            <v>78</v>
          </cell>
          <cell r="C86" t="str">
            <v>: WIL.3.9/ III / 03</v>
          </cell>
          <cell r="D86" t="str">
            <v>George A. Budiman, A.Md</v>
          </cell>
          <cell r="E86" t="str">
            <v>WKO</v>
          </cell>
          <cell r="F86" t="str">
            <v>L</v>
          </cell>
          <cell r="G86" t="str">
            <v>-</v>
          </cell>
          <cell r="H86" t="str">
            <v>Ibu</v>
          </cell>
          <cell r="I86" t="str">
            <v>04.04.1971</v>
          </cell>
          <cell r="J86">
            <v>51</v>
          </cell>
          <cell r="K86" t="str">
            <v>…04.1995</v>
          </cell>
          <cell r="L86" t="str">
            <v>√</v>
          </cell>
          <cell r="M86" t="str">
            <v>-</v>
          </cell>
          <cell r="N86" t="str">
            <v>√</v>
          </cell>
          <cell r="O86" t="str">
            <v>-</v>
          </cell>
          <cell r="P86" t="str">
            <v>√</v>
          </cell>
          <cell r="Q86" t="str">
            <v>-</v>
          </cell>
          <cell r="R86" t="str">
            <v>√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D3</v>
          </cell>
          <cell r="AA86" t="str">
            <v>PNS</v>
          </cell>
          <cell r="AB86" t="str">
            <v>Kawin</v>
          </cell>
          <cell r="AC86" t="str">
            <v>Suami</v>
          </cell>
          <cell r="AD86" t="str">
            <v xml:space="preserve"> </v>
          </cell>
        </row>
        <row r="87">
          <cell r="B87">
            <v>79</v>
          </cell>
          <cell r="D87" t="str">
            <v>Marlina Tebi</v>
          </cell>
          <cell r="F87" t="str">
            <v>-</v>
          </cell>
          <cell r="G87" t="str">
            <v>P</v>
          </cell>
          <cell r="H87" t="str">
            <v>Ibu</v>
          </cell>
          <cell r="I87" t="str">
            <v>05.03.1971</v>
          </cell>
          <cell r="J87">
            <v>51</v>
          </cell>
          <cell r="K87" t="str">
            <v>-</v>
          </cell>
          <cell r="L87" t="str">
            <v>-</v>
          </cell>
          <cell r="M87" t="str">
            <v>√</v>
          </cell>
          <cell r="N87" t="str">
            <v>-</v>
          </cell>
          <cell r="O87" t="str">
            <v>√</v>
          </cell>
          <cell r="P87" t="str">
            <v>-</v>
          </cell>
          <cell r="Q87" t="str">
            <v>√</v>
          </cell>
          <cell r="R87" t="str">
            <v>-</v>
          </cell>
          <cell r="S87" t="str">
            <v>√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SD</v>
          </cell>
          <cell r="AA87" t="str">
            <v>IRT</v>
          </cell>
          <cell r="AB87" t="str">
            <v>Kawin</v>
          </cell>
          <cell r="AC87" t="str">
            <v>Istri</v>
          </cell>
          <cell r="AD87" t="str">
            <v xml:space="preserve"> </v>
          </cell>
        </row>
        <row r="88">
          <cell r="B88">
            <v>80</v>
          </cell>
          <cell r="D88" t="str">
            <v>Ovelia S.Budiman, S.Sos</v>
          </cell>
          <cell r="F88" t="str">
            <v>-</v>
          </cell>
          <cell r="G88" t="str">
            <v>P</v>
          </cell>
          <cell r="H88" t="str">
            <v>WKO</v>
          </cell>
          <cell r="I88" t="str">
            <v>17.10.1995</v>
          </cell>
          <cell r="J88">
            <v>27</v>
          </cell>
          <cell r="K88" t="str">
            <v>-</v>
          </cell>
          <cell r="L88" t="str">
            <v>-</v>
          </cell>
          <cell r="M88" t="str">
            <v>√</v>
          </cell>
          <cell r="N88" t="str">
            <v>-</v>
          </cell>
          <cell r="O88" t="str">
            <v>-</v>
          </cell>
          <cell r="P88" t="str">
            <v>-</v>
          </cell>
          <cell r="Q88" t="str">
            <v>-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√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S1</v>
          </cell>
          <cell r="AA88" t="str">
            <v>Mahasiswa</v>
          </cell>
          <cell r="AB88" t="str">
            <v>Belum Kawin</v>
          </cell>
          <cell r="AC88" t="str">
            <v>Anak</v>
          </cell>
          <cell r="AD88" t="str">
            <v xml:space="preserve"> </v>
          </cell>
        </row>
        <row r="89">
          <cell r="B89">
            <v>81</v>
          </cell>
          <cell r="D89" t="str">
            <v>Zevannya Valeri Budiman</v>
          </cell>
          <cell r="F89" t="str">
            <v>L</v>
          </cell>
          <cell r="G89" t="str">
            <v>-</v>
          </cell>
          <cell r="H89" t="str">
            <v>WKO</v>
          </cell>
          <cell r="I89" t="str">
            <v>21.09.2000</v>
          </cell>
          <cell r="J89">
            <v>22</v>
          </cell>
          <cell r="K89" t="str">
            <v>-</v>
          </cell>
          <cell r="L89" t="str">
            <v>√</v>
          </cell>
          <cell r="M89" t="str">
            <v>-</v>
          </cell>
          <cell r="N89" t="str">
            <v>√</v>
          </cell>
          <cell r="O89" t="str">
            <v>-</v>
          </cell>
          <cell r="P89" t="str">
            <v>-</v>
          </cell>
          <cell r="Q89" t="str">
            <v>-</v>
          </cell>
          <cell r="R89" t="str">
            <v>-</v>
          </cell>
          <cell r="S89" t="str">
            <v>-</v>
          </cell>
          <cell r="T89" t="str">
            <v>√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SMA</v>
          </cell>
          <cell r="AA89" t="str">
            <v>Siswa</v>
          </cell>
          <cell r="AB89" t="str">
            <v>Belum Kawin</v>
          </cell>
          <cell r="AC89" t="str">
            <v>Anak</v>
          </cell>
          <cell r="AD89" t="str">
            <v xml:space="preserve"> </v>
          </cell>
        </row>
        <row r="90">
          <cell r="B90">
            <v>82</v>
          </cell>
          <cell r="D90" t="str">
            <v>Teiser Tebi, S.Pd</v>
          </cell>
          <cell r="F90" t="str">
            <v>L</v>
          </cell>
          <cell r="G90" t="str">
            <v>-</v>
          </cell>
          <cell r="H90" t="str">
            <v>Tongutesungi</v>
          </cell>
          <cell r="I90" t="str">
            <v>20.08.1991</v>
          </cell>
          <cell r="J90">
            <v>31</v>
          </cell>
          <cell r="K90" t="str">
            <v>-</v>
          </cell>
          <cell r="L90" t="str">
            <v>√</v>
          </cell>
          <cell r="M90" t="str">
            <v>-</v>
          </cell>
          <cell r="N90" t="str">
            <v>√</v>
          </cell>
          <cell r="O90" t="str">
            <v>-</v>
          </cell>
          <cell r="P90" t="str">
            <v>-</v>
          </cell>
          <cell r="Q90" t="str">
            <v>-</v>
          </cell>
          <cell r="R90" t="str">
            <v>-</v>
          </cell>
          <cell r="S90" t="str">
            <v>-</v>
          </cell>
          <cell r="T90" t="str">
            <v>√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S1</v>
          </cell>
          <cell r="AA90" t="str">
            <v>Wiraswasta</v>
          </cell>
          <cell r="AB90" t="str">
            <v>Belum Kawin</v>
          </cell>
          <cell r="AC90" t="str">
            <v>Saudara</v>
          </cell>
          <cell r="AD90" t="str">
            <v xml:space="preserve"> </v>
          </cell>
        </row>
        <row r="91">
          <cell r="B91">
            <v>83</v>
          </cell>
          <cell r="C91" t="str">
            <v>: WIL.3.9/ III / 10</v>
          </cell>
          <cell r="D91" t="str">
            <v>Nixon Sasingan</v>
          </cell>
          <cell r="E91" t="str">
            <v>WKO</v>
          </cell>
          <cell r="F91" t="str">
            <v>L</v>
          </cell>
          <cell r="G91" t="str">
            <v>-</v>
          </cell>
          <cell r="H91" t="str">
            <v>Galela</v>
          </cell>
          <cell r="I91" t="str">
            <v>15.11.1970</v>
          </cell>
          <cell r="J91">
            <v>52</v>
          </cell>
          <cell r="K91" t="str">
            <v>24.05.1992</v>
          </cell>
          <cell r="L91" t="str">
            <v>√</v>
          </cell>
          <cell r="M91" t="str">
            <v>-</v>
          </cell>
          <cell r="N91" t="str">
            <v>√</v>
          </cell>
          <cell r="O91" t="str">
            <v>-</v>
          </cell>
          <cell r="P91" t="str">
            <v>√</v>
          </cell>
          <cell r="Q91" t="str">
            <v>-</v>
          </cell>
          <cell r="R91" t="str">
            <v>√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SMP</v>
          </cell>
          <cell r="AA91" t="str">
            <v>Wiraswasta</v>
          </cell>
          <cell r="AB91" t="str">
            <v>Kawin</v>
          </cell>
          <cell r="AC91" t="str">
            <v>Suami</v>
          </cell>
          <cell r="AD91" t="str">
            <v xml:space="preserve"> </v>
          </cell>
        </row>
        <row r="92">
          <cell r="B92">
            <v>84</v>
          </cell>
          <cell r="C92" t="str">
            <v>-</v>
          </cell>
          <cell r="D92" t="str">
            <v>Nurhayati Sakaluda</v>
          </cell>
          <cell r="F92" t="str">
            <v>-</v>
          </cell>
          <cell r="G92" t="str">
            <v>P</v>
          </cell>
          <cell r="H92" t="str">
            <v>Miangas</v>
          </cell>
          <cell r="I92" t="str">
            <v>02.10.1972</v>
          </cell>
          <cell r="J92">
            <v>50</v>
          </cell>
          <cell r="K92" t="str">
            <v>-</v>
          </cell>
          <cell r="L92" t="str">
            <v>-</v>
          </cell>
          <cell r="M92" t="str">
            <v>√</v>
          </cell>
          <cell r="N92" t="str">
            <v>-</v>
          </cell>
          <cell r="O92" t="str">
            <v>√</v>
          </cell>
          <cell r="P92" t="str">
            <v>-</v>
          </cell>
          <cell r="Q92" t="str">
            <v>√</v>
          </cell>
          <cell r="R92" t="str">
            <v>-</v>
          </cell>
          <cell r="S92" t="str">
            <v>√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SMP</v>
          </cell>
          <cell r="AA92" t="str">
            <v>IRT</v>
          </cell>
          <cell r="AB92" t="str">
            <v>Kawin</v>
          </cell>
          <cell r="AC92" t="str">
            <v>Istri</v>
          </cell>
          <cell r="AD92" t="str">
            <v xml:space="preserve"> </v>
          </cell>
        </row>
        <row r="93">
          <cell r="B93">
            <v>85</v>
          </cell>
          <cell r="C93" t="str">
            <v>-</v>
          </cell>
          <cell r="D93" t="str">
            <v>Xena Silvia Sasingan</v>
          </cell>
          <cell r="F93" t="str">
            <v>-</v>
          </cell>
          <cell r="G93" t="str">
            <v>P</v>
          </cell>
          <cell r="H93" t="str">
            <v>WKO</v>
          </cell>
          <cell r="I93" t="str">
            <v>10.09.1998</v>
          </cell>
          <cell r="J93">
            <v>24</v>
          </cell>
          <cell r="K93" t="str">
            <v>-</v>
          </cell>
          <cell r="L93" t="str">
            <v>-</v>
          </cell>
          <cell r="M93" t="str">
            <v>√</v>
          </cell>
          <cell r="N93" t="str">
            <v>-</v>
          </cell>
          <cell r="O93" t="str">
            <v>√</v>
          </cell>
          <cell r="P93" t="str">
            <v>-</v>
          </cell>
          <cell r="Q93" t="str">
            <v>-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√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SMP</v>
          </cell>
          <cell r="AA93" t="str">
            <v>Swasta</v>
          </cell>
          <cell r="AB93" t="str">
            <v>Belum Kawin</v>
          </cell>
          <cell r="AC93" t="str">
            <v>Anak</v>
          </cell>
          <cell r="AD93" t="str">
            <v>Lansia</v>
          </cell>
        </row>
        <row r="94">
          <cell r="B94">
            <v>86</v>
          </cell>
          <cell r="C94" t="str">
            <v>-</v>
          </cell>
          <cell r="D94" t="str">
            <v>Joana Sasingan</v>
          </cell>
          <cell r="F94" t="str">
            <v>-</v>
          </cell>
          <cell r="G94" t="str">
            <v>P</v>
          </cell>
          <cell r="H94" t="str">
            <v>WKO</v>
          </cell>
          <cell r="I94" t="str">
            <v>14.01.2012</v>
          </cell>
          <cell r="J94">
            <v>10</v>
          </cell>
          <cell r="K94" t="str">
            <v>-</v>
          </cell>
          <cell r="L94" t="str">
            <v>-</v>
          </cell>
          <cell r="M94" t="str">
            <v>√</v>
          </cell>
          <cell r="N94" t="str">
            <v>-</v>
          </cell>
          <cell r="O94" t="str">
            <v>-</v>
          </cell>
          <cell r="P94" t="str">
            <v>-</v>
          </cell>
          <cell r="Q94" t="str">
            <v>-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√</v>
          </cell>
          <cell r="Z94" t="str">
            <v>SD</v>
          </cell>
          <cell r="AA94" t="str">
            <v>Siswa</v>
          </cell>
          <cell r="AB94" t="str">
            <v>Belum Kawin</v>
          </cell>
          <cell r="AC94" t="str">
            <v>Anak</v>
          </cell>
          <cell r="AD94" t="str">
            <v>Lansia</v>
          </cell>
        </row>
        <row r="95">
          <cell r="B95">
            <v>87</v>
          </cell>
          <cell r="C95" t="str">
            <v>: WIL.3.9/ III / 17</v>
          </cell>
          <cell r="D95" t="str">
            <v>Frets Dorman Bawues</v>
          </cell>
          <cell r="E95" t="str">
            <v>WKO</v>
          </cell>
          <cell r="F95" t="str">
            <v>L</v>
          </cell>
          <cell r="G95" t="str">
            <v>-</v>
          </cell>
          <cell r="H95" t="str">
            <v>Ibu</v>
          </cell>
          <cell r="I95" t="str">
            <v>10.12.1974</v>
          </cell>
          <cell r="J95">
            <v>48</v>
          </cell>
          <cell r="K95" t="str">
            <v>03.10.2013</v>
          </cell>
          <cell r="L95" t="str">
            <v>√</v>
          </cell>
          <cell r="M95" t="str">
            <v>-</v>
          </cell>
          <cell r="N95" t="str">
            <v>√</v>
          </cell>
          <cell r="O95" t="str">
            <v>-</v>
          </cell>
          <cell r="P95" t="str">
            <v>√</v>
          </cell>
          <cell r="Q95" t="str">
            <v>-</v>
          </cell>
          <cell r="R95" t="str">
            <v>√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STM</v>
          </cell>
          <cell r="AA95" t="str">
            <v>Swasta</v>
          </cell>
          <cell r="AB95" t="str">
            <v>Kawin</v>
          </cell>
          <cell r="AC95" t="str">
            <v>Suami</v>
          </cell>
          <cell r="AD95" t="str">
            <v xml:space="preserve"> </v>
          </cell>
        </row>
        <row r="96">
          <cell r="B96">
            <v>88</v>
          </cell>
          <cell r="D96" t="str">
            <v>Eppata Hayangua</v>
          </cell>
          <cell r="F96" t="str">
            <v>-</v>
          </cell>
          <cell r="G96" t="str">
            <v>P</v>
          </cell>
          <cell r="H96" t="str">
            <v>Kupa-Kupa</v>
          </cell>
          <cell r="I96" t="str">
            <v>28.10.1975</v>
          </cell>
          <cell r="J96">
            <v>47</v>
          </cell>
          <cell r="K96" t="str">
            <v>-</v>
          </cell>
          <cell r="L96" t="str">
            <v>-</v>
          </cell>
          <cell r="M96" t="str">
            <v>√</v>
          </cell>
          <cell r="N96" t="str">
            <v>-</v>
          </cell>
          <cell r="O96" t="str">
            <v>√</v>
          </cell>
          <cell r="P96" t="str">
            <v>-</v>
          </cell>
          <cell r="Q96" t="str">
            <v>√</v>
          </cell>
          <cell r="R96" t="str">
            <v>-</v>
          </cell>
          <cell r="S96" t="str">
            <v>√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SMA</v>
          </cell>
          <cell r="AA96" t="str">
            <v>IRT</v>
          </cell>
          <cell r="AB96" t="str">
            <v>Kawin</v>
          </cell>
          <cell r="AC96" t="str">
            <v>Istri</v>
          </cell>
          <cell r="AD96" t="str">
            <v xml:space="preserve"> </v>
          </cell>
        </row>
        <row r="97">
          <cell r="B97">
            <v>89</v>
          </cell>
          <cell r="D97" t="str">
            <v>Reny B. Ofa</v>
          </cell>
          <cell r="E97" t="str">
            <v>WKO</v>
          </cell>
          <cell r="F97" t="str">
            <v>-</v>
          </cell>
          <cell r="G97" t="str">
            <v>P</v>
          </cell>
          <cell r="H97" t="str">
            <v>Ibu</v>
          </cell>
          <cell r="I97" t="str">
            <v>15.10.1950</v>
          </cell>
          <cell r="J97">
            <v>72</v>
          </cell>
          <cell r="K97" t="str">
            <v>Janda</v>
          </cell>
          <cell r="L97" t="str">
            <v>-</v>
          </cell>
          <cell r="M97" t="str">
            <v>√</v>
          </cell>
          <cell r="N97" t="str">
            <v>-</v>
          </cell>
          <cell r="O97" t="str">
            <v>√</v>
          </cell>
          <cell r="P97" t="str">
            <v>-</v>
          </cell>
          <cell r="Q97" t="str">
            <v>√</v>
          </cell>
          <cell r="R97" t="str">
            <v>-</v>
          </cell>
          <cell r="S97" t="str">
            <v>√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SD</v>
          </cell>
          <cell r="AA97" t="str">
            <v>IRT</v>
          </cell>
          <cell r="AB97" t="str">
            <v>Kawin</v>
          </cell>
          <cell r="AC97" t="str">
            <v>Orang Tua</v>
          </cell>
          <cell r="AD97" t="str">
            <v xml:space="preserve"> </v>
          </cell>
        </row>
        <row r="98">
          <cell r="B98">
            <v>90</v>
          </cell>
          <cell r="D98" t="str">
            <v xml:space="preserve">Chatrine Jedya Bawues </v>
          </cell>
          <cell r="F98" t="str">
            <v>-</v>
          </cell>
          <cell r="G98" t="str">
            <v>P</v>
          </cell>
          <cell r="H98" t="str">
            <v>Wko</v>
          </cell>
          <cell r="I98" t="str">
            <v>29.01.2014</v>
          </cell>
          <cell r="J98">
            <v>8</v>
          </cell>
          <cell r="K98" t="str">
            <v>-</v>
          </cell>
          <cell r="L98" t="str">
            <v>-</v>
          </cell>
          <cell r="M98" t="str">
            <v>√</v>
          </cell>
          <cell r="N98" t="str">
            <v>-</v>
          </cell>
          <cell r="O98" t="str">
            <v>-</v>
          </cell>
          <cell r="P98" t="str">
            <v>-</v>
          </cell>
          <cell r="Q98" t="str">
            <v>-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√</v>
          </cell>
          <cell r="Z98" t="str">
            <v>SD</v>
          </cell>
          <cell r="AA98" t="str">
            <v>Siswa</v>
          </cell>
          <cell r="AB98" t="str">
            <v>Belum Kawin</v>
          </cell>
          <cell r="AC98" t="str">
            <v>Anak</v>
          </cell>
          <cell r="AD98" t="str">
            <v xml:space="preserve"> </v>
          </cell>
        </row>
        <row r="99">
          <cell r="B99">
            <v>91</v>
          </cell>
          <cell r="D99" t="str">
            <v>Adisty Valensia Hayangua</v>
          </cell>
          <cell r="F99" t="str">
            <v>-</v>
          </cell>
          <cell r="G99" t="str">
            <v>P</v>
          </cell>
          <cell r="H99" t="str">
            <v>Kupa-kupa</v>
          </cell>
          <cell r="I99" t="str">
            <v>23.02.2005</v>
          </cell>
          <cell r="J99">
            <v>17</v>
          </cell>
          <cell r="K99" t="str">
            <v>-</v>
          </cell>
          <cell r="L99" t="str">
            <v>-</v>
          </cell>
          <cell r="M99" t="str">
            <v>√</v>
          </cell>
          <cell r="N99" t="str">
            <v>-</v>
          </cell>
          <cell r="O99" t="str">
            <v>-</v>
          </cell>
          <cell r="P99" t="str">
            <v>-</v>
          </cell>
          <cell r="Q99" t="str">
            <v>-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√</v>
          </cell>
          <cell r="X99" t="str">
            <v>-</v>
          </cell>
          <cell r="Y99" t="str">
            <v>-</v>
          </cell>
          <cell r="Z99" t="str">
            <v>SMA</v>
          </cell>
          <cell r="AA99" t="str">
            <v>-</v>
          </cell>
          <cell r="AB99" t="str">
            <v>Belum Kawin</v>
          </cell>
          <cell r="AC99" t="str">
            <v>Anak</v>
          </cell>
          <cell r="AD99" t="str">
            <v xml:space="preserve"> </v>
          </cell>
        </row>
        <row r="100">
          <cell r="B100">
            <v>92</v>
          </cell>
          <cell r="C100" t="str">
            <v>: WIL.3.9/ III / 08</v>
          </cell>
          <cell r="D100" t="str">
            <v>Lis Adela Hendrik</v>
          </cell>
          <cell r="E100" t="str">
            <v>WKO</v>
          </cell>
          <cell r="F100" t="str">
            <v>-</v>
          </cell>
          <cell r="G100" t="str">
            <v>P</v>
          </cell>
          <cell r="H100" t="str">
            <v>Ambon</v>
          </cell>
          <cell r="I100" t="str">
            <v>02.06.1952</v>
          </cell>
          <cell r="J100">
            <v>70</v>
          </cell>
          <cell r="K100" t="str">
            <v>Janda</v>
          </cell>
          <cell r="L100" t="str">
            <v>-</v>
          </cell>
          <cell r="M100" t="str">
            <v>√</v>
          </cell>
          <cell r="N100" t="str">
            <v>-</v>
          </cell>
          <cell r="O100" t="str">
            <v>√</v>
          </cell>
          <cell r="P100" t="str">
            <v>-</v>
          </cell>
          <cell r="Q100" t="str">
            <v>√</v>
          </cell>
          <cell r="R100" t="str">
            <v>-</v>
          </cell>
          <cell r="S100" t="str">
            <v>√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IRT</v>
          </cell>
          <cell r="AB100" t="str">
            <v>Kawin</v>
          </cell>
          <cell r="AC100" t="str">
            <v>Kepala Keluarga</v>
          </cell>
          <cell r="AD100" t="str">
            <v xml:space="preserve"> </v>
          </cell>
        </row>
        <row r="101">
          <cell r="B101">
            <v>93</v>
          </cell>
          <cell r="C101" t="str">
            <v>-</v>
          </cell>
          <cell r="D101" t="str">
            <v>Miki Sasingan</v>
          </cell>
          <cell r="F101" t="str">
            <v>L</v>
          </cell>
          <cell r="G101" t="str">
            <v>-</v>
          </cell>
          <cell r="H101" t="str">
            <v>WKO</v>
          </cell>
          <cell r="I101" t="str">
            <v>17.03.2005</v>
          </cell>
          <cell r="J101">
            <v>17</v>
          </cell>
          <cell r="K101" t="str">
            <v>-</v>
          </cell>
          <cell r="L101" t="str">
            <v>√</v>
          </cell>
          <cell r="M101" t="str">
            <v>-</v>
          </cell>
          <cell r="N101" t="str">
            <v>-</v>
          </cell>
          <cell r="O101" t="str">
            <v>-</v>
          </cell>
          <cell r="P101" t="str">
            <v>-</v>
          </cell>
          <cell r="Q101" t="str">
            <v>-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√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SMP</v>
          </cell>
          <cell r="AA101" t="str">
            <v>Siswa</v>
          </cell>
          <cell r="AB101" t="str">
            <v>Belum Kawin</v>
          </cell>
          <cell r="AC101" t="str">
            <v>Cucu</v>
          </cell>
          <cell r="AD101" t="str">
            <v xml:space="preserve"> </v>
          </cell>
        </row>
        <row r="102">
          <cell r="B102">
            <v>94</v>
          </cell>
          <cell r="C102" t="str">
            <v>-</v>
          </cell>
          <cell r="D102" t="str">
            <v>Oman Sasingan</v>
          </cell>
          <cell r="F102" t="str">
            <v>L</v>
          </cell>
          <cell r="G102" t="str">
            <v>-</v>
          </cell>
          <cell r="H102" t="str">
            <v>WKO</v>
          </cell>
          <cell r="I102" t="str">
            <v>22.10.2007</v>
          </cell>
          <cell r="J102">
            <v>15</v>
          </cell>
          <cell r="K102" t="str">
            <v>-</v>
          </cell>
          <cell r="L102" t="str">
            <v>√</v>
          </cell>
          <cell r="M102" t="str">
            <v>-</v>
          </cell>
          <cell r="N102" t="str">
            <v>-</v>
          </cell>
          <cell r="O102" t="str">
            <v>-</v>
          </cell>
          <cell r="P102" t="str">
            <v>-</v>
          </cell>
          <cell r="Q102" t="str">
            <v>-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√</v>
          </cell>
          <cell r="Y102" t="str">
            <v>-</v>
          </cell>
          <cell r="Z102" t="str">
            <v>SD</v>
          </cell>
          <cell r="AA102" t="str">
            <v>Siswa</v>
          </cell>
          <cell r="AB102" t="str">
            <v>Belum Kawin</v>
          </cell>
          <cell r="AC102" t="str">
            <v>Cucu</v>
          </cell>
          <cell r="AD102" t="str">
            <v xml:space="preserve"> </v>
          </cell>
        </row>
        <row r="103">
          <cell r="B103">
            <v>95</v>
          </cell>
          <cell r="C103" t="str">
            <v>-</v>
          </cell>
          <cell r="D103" t="str">
            <v>Herolita Tanifan</v>
          </cell>
          <cell r="F103" t="str">
            <v>-</v>
          </cell>
          <cell r="G103" t="str">
            <v>P</v>
          </cell>
          <cell r="H103" t="str">
            <v>WKO</v>
          </cell>
          <cell r="I103" t="str">
            <v>16.09.1993</v>
          </cell>
          <cell r="J103">
            <v>29</v>
          </cell>
          <cell r="K103" t="str">
            <v>-</v>
          </cell>
          <cell r="M103" t="str">
            <v>√</v>
          </cell>
          <cell r="O103" t="str">
            <v>√</v>
          </cell>
          <cell r="Q103" t="str">
            <v>√</v>
          </cell>
          <cell r="S103" t="str">
            <v>√</v>
          </cell>
          <cell r="Z103" t="str">
            <v>SMA</v>
          </cell>
          <cell r="AA103" t="str">
            <v>IRT</v>
          </cell>
          <cell r="AB103" t="str">
            <v>Kawin</v>
          </cell>
          <cell r="AC103" t="str">
            <v>Cucu</v>
          </cell>
          <cell r="AD103" t="str">
            <v xml:space="preserve"> </v>
          </cell>
        </row>
        <row r="104">
          <cell r="B104">
            <v>96</v>
          </cell>
          <cell r="C104" t="str">
            <v>-</v>
          </cell>
          <cell r="D104" t="str">
            <v>Evandika Meyer</v>
          </cell>
          <cell r="F104" t="str">
            <v>L</v>
          </cell>
          <cell r="G104" t="str">
            <v>-</v>
          </cell>
          <cell r="H104" t="str">
            <v>Tobelo</v>
          </cell>
          <cell r="I104" t="str">
            <v>15.02.2013</v>
          </cell>
          <cell r="J104">
            <v>9</v>
          </cell>
          <cell r="K104" t="str">
            <v>-</v>
          </cell>
          <cell r="L104" t="str">
            <v>√</v>
          </cell>
          <cell r="X104" t="str">
            <v>√</v>
          </cell>
          <cell r="Z104" t="str">
            <v>SD</v>
          </cell>
          <cell r="AA104" t="str">
            <v>Siswa</v>
          </cell>
          <cell r="AB104" t="str">
            <v>Belum Kawin</v>
          </cell>
          <cell r="AC104" t="str">
            <v>Cucu</v>
          </cell>
          <cell r="AD104" t="str">
            <v xml:space="preserve"> </v>
          </cell>
        </row>
        <row r="105">
          <cell r="B105">
            <v>97</v>
          </cell>
          <cell r="C105" t="str">
            <v>: WIL.3.9/ III / 11</v>
          </cell>
          <cell r="D105" t="str">
            <v>Seblum Salor</v>
          </cell>
          <cell r="E105" t="str">
            <v>WKO</v>
          </cell>
          <cell r="F105" t="str">
            <v>L</v>
          </cell>
          <cell r="G105" t="str">
            <v>-</v>
          </cell>
          <cell r="H105" t="str">
            <v>Kali Pitu</v>
          </cell>
          <cell r="I105" t="str">
            <v>16.09.1955</v>
          </cell>
          <cell r="J105">
            <v>67</v>
          </cell>
          <cell r="K105" t="str">
            <v>07.11.1986</v>
          </cell>
          <cell r="L105" t="str">
            <v>√</v>
          </cell>
          <cell r="M105" t="str">
            <v>-</v>
          </cell>
          <cell r="N105" t="str">
            <v>√</v>
          </cell>
          <cell r="O105" t="str">
            <v>-</v>
          </cell>
          <cell r="P105" t="str">
            <v>√</v>
          </cell>
          <cell r="Q105" t="str">
            <v>-</v>
          </cell>
          <cell r="R105" t="str">
            <v>√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SD</v>
          </cell>
          <cell r="AA105" t="str">
            <v>Tani</v>
          </cell>
          <cell r="AB105" t="str">
            <v>Kawin</v>
          </cell>
          <cell r="AC105" t="str">
            <v>Suami</v>
          </cell>
          <cell r="AD105" t="str">
            <v xml:space="preserve"> </v>
          </cell>
        </row>
        <row r="106">
          <cell r="B106">
            <v>98</v>
          </cell>
          <cell r="C106" t="str">
            <v>-</v>
          </cell>
          <cell r="D106" t="str">
            <v>Febriyanti Salor</v>
          </cell>
          <cell r="F106" t="str">
            <v>-</v>
          </cell>
          <cell r="G106" t="str">
            <v>P</v>
          </cell>
          <cell r="H106" t="str">
            <v>WKO</v>
          </cell>
          <cell r="I106" t="str">
            <v>06.02.1995</v>
          </cell>
          <cell r="J106">
            <v>27</v>
          </cell>
          <cell r="K106" t="str">
            <v>-</v>
          </cell>
          <cell r="L106" t="str">
            <v>-</v>
          </cell>
          <cell r="M106" t="str">
            <v>√</v>
          </cell>
          <cell r="N106" t="str">
            <v>-</v>
          </cell>
          <cell r="O106" t="str">
            <v>√</v>
          </cell>
          <cell r="P106" t="str">
            <v>-</v>
          </cell>
          <cell r="Q106" t="str">
            <v>-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√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SD</v>
          </cell>
          <cell r="AA106" t="str">
            <v>-</v>
          </cell>
          <cell r="AB106" t="str">
            <v>Belum Kawin</v>
          </cell>
          <cell r="AC106" t="str">
            <v>Anak</v>
          </cell>
          <cell r="AD106" t="str">
            <v xml:space="preserve"> </v>
          </cell>
        </row>
        <row r="107">
          <cell r="B107">
            <v>99</v>
          </cell>
          <cell r="C107" t="str">
            <v>-</v>
          </cell>
          <cell r="D107" t="str">
            <v>Fhira Anggela Salor</v>
          </cell>
          <cell r="F107" t="str">
            <v>-</v>
          </cell>
          <cell r="G107" t="str">
            <v>P</v>
          </cell>
          <cell r="H107" t="str">
            <v>WKO</v>
          </cell>
          <cell r="I107" t="str">
            <v>01.03.2008</v>
          </cell>
          <cell r="J107">
            <v>14</v>
          </cell>
          <cell r="K107" t="str">
            <v>-</v>
          </cell>
          <cell r="L107" t="str">
            <v>-</v>
          </cell>
          <cell r="M107" t="str">
            <v>√</v>
          </cell>
          <cell r="N107" t="str">
            <v>-</v>
          </cell>
          <cell r="O107" t="str">
            <v>-</v>
          </cell>
          <cell r="P107" t="str">
            <v>-</v>
          </cell>
          <cell r="Q107" t="str">
            <v>-</v>
          </cell>
          <cell r="R107" t="str">
            <v>-</v>
          </cell>
          <cell r="S107" t="str">
            <v>-</v>
          </cell>
          <cell r="T107" t="str">
            <v>-</v>
          </cell>
          <cell r="U107" t="str">
            <v>-</v>
          </cell>
          <cell r="V107" t="str">
            <v>-</v>
          </cell>
          <cell r="W107" t="str">
            <v>√</v>
          </cell>
          <cell r="X107" t="str">
            <v>-</v>
          </cell>
          <cell r="Y107" t="str">
            <v>-</v>
          </cell>
          <cell r="Z107" t="str">
            <v>SMP</v>
          </cell>
          <cell r="AA107" t="str">
            <v>Siswa</v>
          </cell>
          <cell r="AB107" t="str">
            <v>Belum Kawin</v>
          </cell>
          <cell r="AC107" t="str">
            <v>Anak</v>
          </cell>
          <cell r="AD107" t="str">
            <v xml:space="preserve"> </v>
          </cell>
        </row>
        <row r="108">
          <cell r="B108">
            <v>100</v>
          </cell>
          <cell r="C108" t="str">
            <v>-</v>
          </cell>
          <cell r="D108" t="str">
            <v>Anugraini Salor</v>
          </cell>
          <cell r="F108" t="str">
            <v>-</v>
          </cell>
          <cell r="G108" t="str">
            <v>P</v>
          </cell>
          <cell r="H108" t="str">
            <v>Tobelo</v>
          </cell>
          <cell r="I108" t="str">
            <v>02.12.2017</v>
          </cell>
          <cell r="J108">
            <v>5</v>
          </cell>
          <cell r="K108" t="str">
            <v>-</v>
          </cell>
          <cell r="L108" t="str">
            <v>-</v>
          </cell>
          <cell r="M108" t="str">
            <v>√</v>
          </cell>
          <cell r="N108" t="str">
            <v>-</v>
          </cell>
          <cell r="O108" t="str">
            <v>-</v>
          </cell>
          <cell r="P108" t="str">
            <v>-</v>
          </cell>
          <cell r="Q108" t="str">
            <v>-</v>
          </cell>
          <cell r="R108" t="str">
            <v>-</v>
          </cell>
          <cell r="S108" t="str">
            <v>-</v>
          </cell>
          <cell r="T108" t="str">
            <v>-</v>
          </cell>
          <cell r="U108" t="str">
            <v>-</v>
          </cell>
          <cell r="V108" t="str">
            <v>-</v>
          </cell>
          <cell r="W108" t="str">
            <v>-</v>
          </cell>
          <cell r="X108" t="str">
            <v>-</v>
          </cell>
          <cell r="Y108" t="str">
            <v>√</v>
          </cell>
          <cell r="Z108" t="str">
            <v>-</v>
          </cell>
          <cell r="AA108" t="str">
            <v>-</v>
          </cell>
          <cell r="AB108" t="str">
            <v>Belum Kawin</v>
          </cell>
          <cell r="AC108" t="str">
            <v>Cucu</v>
          </cell>
          <cell r="AD108" t="str">
            <v xml:space="preserve"> </v>
          </cell>
        </row>
        <row r="109">
          <cell r="B109">
            <v>101</v>
          </cell>
          <cell r="C109" t="str">
            <v>: WIL.3.9/ III / 15</v>
          </cell>
          <cell r="D109" t="str">
            <v>Berlin Matahari</v>
          </cell>
          <cell r="E109" t="str">
            <v>WKO</v>
          </cell>
          <cell r="F109" t="str">
            <v>L</v>
          </cell>
          <cell r="G109" t="str">
            <v>-</v>
          </cell>
          <cell r="H109" t="str">
            <v>Tobelo</v>
          </cell>
          <cell r="I109" t="str">
            <v>25.10.1991</v>
          </cell>
          <cell r="J109">
            <v>31</v>
          </cell>
          <cell r="K109" t="str">
            <v>17.05.2012</v>
          </cell>
          <cell r="L109" t="str">
            <v>√</v>
          </cell>
          <cell r="M109" t="str">
            <v>-</v>
          </cell>
          <cell r="N109" t="str">
            <v>√</v>
          </cell>
          <cell r="O109" t="str">
            <v>-</v>
          </cell>
          <cell r="P109" t="str">
            <v>√</v>
          </cell>
          <cell r="Q109" t="str">
            <v>-</v>
          </cell>
          <cell r="R109" t="str">
            <v>√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SMA</v>
          </cell>
          <cell r="AA109" t="str">
            <v>Wiraswasta</v>
          </cell>
          <cell r="AB109" t="str">
            <v>Kawin</v>
          </cell>
          <cell r="AC109" t="str">
            <v>Suami</v>
          </cell>
          <cell r="AD109" t="str">
            <v xml:space="preserve"> </v>
          </cell>
        </row>
        <row r="110">
          <cell r="B110">
            <v>102</v>
          </cell>
          <cell r="D110" t="str">
            <v>Vindi Novita Sasingan, A.Md</v>
          </cell>
          <cell r="F110" t="str">
            <v>-</v>
          </cell>
          <cell r="G110" t="str">
            <v>P</v>
          </cell>
          <cell r="H110" t="str">
            <v>Tobelo</v>
          </cell>
          <cell r="I110" t="str">
            <v>26.11.1992</v>
          </cell>
          <cell r="J110">
            <v>30</v>
          </cell>
          <cell r="K110" t="str">
            <v>-</v>
          </cell>
          <cell r="L110" t="str">
            <v>-</v>
          </cell>
          <cell r="M110" t="str">
            <v>√</v>
          </cell>
          <cell r="N110" t="str">
            <v>-</v>
          </cell>
          <cell r="O110" t="str">
            <v>√</v>
          </cell>
          <cell r="P110" t="str">
            <v>-</v>
          </cell>
          <cell r="Q110" t="str">
            <v>√</v>
          </cell>
          <cell r="R110" t="str">
            <v>-</v>
          </cell>
          <cell r="S110" t="str">
            <v>√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D3</v>
          </cell>
          <cell r="AA110" t="str">
            <v>IRT</v>
          </cell>
          <cell r="AB110" t="str">
            <v>Kawin</v>
          </cell>
          <cell r="AC110" t="str">
            <v>Istri</v>
          </cell>
          <cell r="AD110" t="str">
            <v xml:space="preserve"> </v>
          </cell>
        </row>
        <row r="111">
          <cell r="B111">
            <v>103</v>
          </cell>
          <cell r="D111" t="str">
            <v>Abrilia Moriaio Matahari</v>
          </cell>
          <cell r="F111" t="str">
            <v>-</v>
          </cell>
          <cell r="G111" t="str">
            <v>P</v>
          </cell>
          <cell r="H111" t="str">
            <v>Tobelo</v>
          </cell>
          <cell r="I111" t="str">
            <v>05.10.2012</v>
          </cell>
          <cell r="J111">
            <v>10</v>
          </cell>
          <cell r="K111" t="str">
            <v>-</v>
          </cell>
          <cell r="L111" t="str">
            <v>-</v>
          </cell>
          <cell r="M111" t="str">
            <v>√</v>
          </cell>
          <cell r="N111" t="str">
            <v>-</v>
          </cell>
          <cell r="O111" t="str">
            <v>-</v>
          </cell>
          <cell r="P111" t="str">
            <v>-</v>
          </cell>
          <cell r="Q111" t="str">
            <v>-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√</v>
          </cell>
          <cell r="Z111" t="str">
            <v>SD</v>
          </cell>
          <cell r="AA111" t="str">
            <v>Siswa</v>
          </cell>
          <cell r="AB111" t="str">
            <v>Belum Kawin</v>
          </cell>
          <cell r="AC111" t="str">
            <v>Anak</v>
          </cell>
          <cell r="AD111" t="str">
            <v xml:space="preserve"> </v>
          </cell>
        </row>
        <row r="112">
          <cell r="B112">
            <v>104</v>
          </cell>
          <cell r="D112" t="str">
            <v>Abril Matahari</v>
          </cell>
          <cell r="F112" t="str">
            <v>L</v>
          </cell>
          <cell r="G112" t="str">
            <v>-</v>
          </cell>
          <cell r="H112" t="str">
            <v>Tobelo</v>
          </cell>
          <cell r="I112" t="str">
            <v>05.10.2018</v>
          </cell>
          <cell r="J112">
            <v>4</v>
          </cell>
          <cell r="K112" t="str">
            <v>-</v>
          </cell>
          <cell r="L112" t="str">
            <v>-</v>
          </cell>
          <cell r="M112" t="str">
            <v>-</v>
          </cell>
          <cell r="N112" t="str">
            <v>-</v>
          </cell>
          <cell r="O112" t="str">
            <v>-</v>
          </cell>
          <cell r="P112" t="str">
            <v>-</v>
          </cell>
          <cell r="Q112" t="str">
            <v>-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√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Belum Kawin</v>
          </cell>
          <cell r="AC112" t="str">
            <v>Anak</v>
          </cell>
          <cell r="AD112" t="str">
            <v xml:space="preserve"> </v>
          </cell>
        </row>
        <row r="113">
          <cell r="B113">
            <v>105</v>
          </cell>
          <cell r="C113" t="str">
            <v>: WIL.3.9/ II / 13</v>
          </cell>
          <cell r="D113" t="str">
            <v>Onesimus Salor</v>
          </cell>
          <cell r="E113" t="str">
            <v>WKO</v>
          </cell>
          <cell r="F113" t="str">
            <v>L</v>
          </cell>
          <cell r="G113" t="str">
            <v>-</v>
          </cell>
          <cell r="H113" t="str">
            <v>WKO</v>
          </cell>
          <cell r="I113" t="str">
            <v>23.10.1985</v>
          </cell>
          <cell r="J113">
            <v>37</v>
          </cell>
          <cell r="K113" t="str">
            <v>11.04.2010</v>
          </cell>
          <cell r="L113" t="str">
            <v>√</v>
          </cell>
          <cell r="M113" t="str">
            <v>-</v>
          </cell>
          <cell r="N113" t="str">
            <v>√</v>
          </cell>
          <cell r="O113" t="str">
            <v>-</v>
          </cell>
          <cell r="P113" t="str">
            <v>√</v>
          </cell>
          <cell r="Q113" t="str">
            <v>-</v>
          </cell>
          <cell r="R113" t="str">
            <v>√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SMP</v>
          </cell>
          <cell r="AA113" t="str">
            <v>Tukang</v>
          </cell>
          <cell r="AB113" t="str">
            <v>Kawin</v>
          </cell>
          <cell r="AC113" t="str">
            <v>Suami</v>
          </cell>
          <cell r="AD113" t="str">
            <v xml:space="preserve"> </v>
          </cell>
        </row>
        <row r="114">
          <cell r="B114">
            <v>106</v>
          </cell>
          <cell r="D114" t="str">
            <v>Jovanli Putra Salor</v>
          </cell>
          <cell r="F114" t="str">
            <v>L</v>
          </cell>
          <cell r="G114" t="str">
            <v>-</v>
          </cell>
          <cell r="H114" t="str">
            <v>WKO</v>
          </cell>
          <cell r="I114" t="str">
            <v>24.06.2013</v>
          </cell>
          <cell r="J114">
            <v>9</v>
          </cell>
          <cell r="K114" t="str">
            <v>-</v>
          </cell>
          <cell r="L114" t="str">
            <v>√</v>
          </cell>
          <cell r="M114" t="str">
            <v>-</v>
          </cell>
          <cell r="N114" t="str">
            <v>-</v>
          </cell>
          <cell r="O114" t="str">
            <v>-</v>
          </cell>
          <cell r="P114" t="str">
            <v>-</v>
          </cell>
          <cell r="Q114" t="str">
            <v>-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√</v>
          </cell>
          <cell r="Y114" t="str">
            <v>-</v>
          </cell>
          <cell r="Z114" t="str">
            <v>SD</v>
          </cell>
          <cell r="AA114" t="str">
            <v>Siswa</v>
          </cell>
          <cell r="AB114" t="str">
            <v>Belum Kawin</v>
          </cell>
          <cell r="AC114" t="str">
            <v>Anak</v>
          </cell>
          <cell r="AD114" t="str">
            <v xml:space="preserve"> </v>
          </cell>
        </row>
        <row r="115">
          <cell r="B115">
            <v>107</v>
          </cell>
          <cell r="C115" t="str">
            <v>: WIL.3.9/ IV / 18</v>
          </cell>
          <cell r="D115" t="str">
            <v>Yulian Surupati</v>
          </cell>
          <cell r="E115" t="str">
            <v>WKO</v>
          </cell>
          <cell r="F115" t="str">
            <v>L</v>
          </cell>
          <cell r="G115" t="str">
            <v>-</v>
          </cell>
          <cell r="H115" t="str">
            <v>Manado</v>
          </cell>
          <cell r="I115" t="str">
            <v>24.07.1983</v>
          </cell>
          <cell r="J115">
            <v>39</v>
          </cell>
          <cell r="K115" t="str">
            <v>05.04.2007</v>
          </cell>
          <cell r="L115" t="str">
            <v>√</v>
          </cell>
          <cell r="M115" t="str">
            <v>-</v>
          </cell>
          <cell r="N115" t="str">
            <v>√</v>
          </cell>
          <cell r="O115" t="str">
            <v>-</v>
          </cell>
          <cell r="P115" t="str">
            <v>√</v>
          </cell>
          <cell r="Q115" t="str">
            <v>-</v>
          </cell>
          <cell r="R115" t="str">
            <v>√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SMA</v>
          </cell>
          <cell r="AA115" t="str">
            <v>Tani</v>
          </cell>
          <cell r="AB115" t="str">
            <v>Kawin</v>
          </cell>
          <cell r="AC115" t="str">
            <v>Suami</v>
          </cell>
          <cell r="AD115" t="str">
            <v xml:space="preserve"> </v>
          </cell>
        </row>
        <row r="116">
          <cell r="B116">
            <v>108</v>
          </cell>
          <cell r="D116" t="str">
            <v>Christiany Boham</v>
          </cell>
          <cell r="F116" t="str">
            <v>-</v>
          </cell>
          <cell r="G116" t="str">
            <v>P</v>
          </cell>
          <cell r="H116" t="str">
            <v>Tahuna</v>
          </cell>
          <cell r="I116" t="str">
            <v>10.01.1985</v>
          </cell>
          <cell r="J116">
            <v>37</v>
          </cell>
          <cell r="K116" t="str">
            <v>-</v>
          </cell>
          <cell r="L116" t="str">
            <v>-</v>
          </cell>
          <cell r="M116" t="str">
            <v>√</v>
          </cell>
          <cell r="N116" t="str">
            <v>-</v>
          </cell>
          <cell r="O116" t="str">
            <v>√</v>
          </cell>
          <cell r="P116" t="str">
            <v>-</v>
          </cell>
          <cell r="Q116" t="str">
            <v>√</v>
          </cell>
          <cell r="R116" t="str">
            <v>-</v>
          </cell>
          <cell r="S116" t="str">
            <v>√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SMA</v>
          </cell>
          <cell r="AA116" t="str">
            <v>IRT</v>
          </cell>
          <cell r="AB116" t="str">
            <v>Kawin</v>
          </cell>
          <cell r="AC116" t="str">
            <v>Istri</v>
          </cell>
          <cell r="AD116" t="str">
            <v xml:space="preserve"> </v>
          </cell>
        </row>
        <row r="117">
          <cell r="B117">
            <v>109</v>
          </cell>
          <cell r="D117" t="str">
            <v>Mensiani M. Surupati</v>
          </cell>
          <cell r="F117" t="str">
            <v>-</v>
          </cell>
          <cell r="G117" t="str">
            <v>P</v>
          </cell>
          <cell r="H117" t="str">
            <v>WKO</v>
          </cell>
          <cell r="I117" t="str">
            <v>23.02.2008</v>
          </cell>
          <cell r="J117">
            <v>14</v>
          </cell>
          <cell r="K117" t="str">
            <v>-</v>
          </cell>
          <cell r="L117" t="str">
            <v>-</v>
          </cell>
          <cell r="M117" t="str">
            <v>√</v>
          </cell>
          <cell r="N117" t="str">
            <v>-</v>
          </cell>
          <cell r="O117" t="str">
            <v>-</v>
          </cell>
          <cell r="P117" t="str">
            <v>-</v>
          </cell>
          <cell r="Q117" t="str">
            <v>-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√</v>
          </cell>
          <cell r="X117" t="str">
            <v>-</v>
          </cell>
          <cell r="Y117" t="str">
            <v>-</v>
          </cell>
          <cell r="Z117" t="str">
            <v>SMP</v>
          </cell>
          <cell r="AA117" t="str">
            <v>Siswa</v>
          </cell>
          <cell r="AB117" t="str">
            <v>Belum Kawin</v>
          </cell>
          <cell r="AC117" t="str">
            <v>Anak</v>
          </cell>
          <cell r="AD117" t="str">
            <v xml:space="preserve"> </v>
          </cell>
        </row>
        <row r="118">
          <cell r="B118">
            <v>110</v>
          </cell>
          <cell r="D118" t="str">
            <v>Kenzo Hetsel Surupati</v>
          </cell>
          <cell r="F118" t="str">
            <v>L</v>
          </cell>
          <cell r="G118" t="str">
            <v>-</v>
          </cell>
          <cell r="H118" t="str">
            <v>WKO</v>
          </cell>
          <cell r="I118" t="str">
            <v>17.07.2013</v>
          </cell>
          <cell r="J118">
            <v>9</v>
          </cell>
          <cell r="K118" t="str">
            <v>-</v>
          </cell>
          <cell r="L118" t="str">
            <v>√</v>
          </cell>
          <cell r="M118" t="str">
            <v>-</v>
          </cell>
          <cell r="N118" t="str">
            <v>-</v>
          </cell>
          <cell r="O118" t="str">
            <v>-</v>
          </cell>
          <cell r="P118" t="str">
            <v>-</v>
          </cell>
          <cell r="Q118" t="str">
            <v>-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√</v>
          </cell>
          <cell r="Y118" t="str">
            <v>-</v>
          </cell>
          <cell r="Z118" t="str">
            <v>SD</v>
          </cell>
          <cell r="AA118" t="str">
            <v>Siswa</v>
          </cell>
          <cell r="AB118" t="str">
            <v>Belum Kawin</v>
          </cell>
          <cell r="AC118" t="str">
            <v>Anak</v>
          </cell>
          <cell r="AD118" t="str">
            <v xml:space="preserve"> </v>
          </cell>
        </row>
        <row r="119">
          <cell r="B119">
            <v>111</v>
          </cell>
          <cell r="D119" t="str">
            <v>Timothy Canelo Surupati</v>
          </cell>
          <cell r="F119" t="str">
            <v>L</v>
          </cell>
          <cell r="G119" t="str">
            <v>-</v>
          </cell>
          <cell r="H119" t="str">
            <v>Tobelo</v>
          </cell>
          <cell r="I119" t="str">
            <v>08.07.2017</v>
          </cell>
          <cell r="J119">
            <v>5</v>
          </cell>
          <cell r="K119" t="str">
            <v>-</v>
          </cell>
          <cell r="L119" t="str">
            <v>√</v>
          </cell>
          <cell r="M119" t="str">
            <v>-</v>
          </cell>
          <cell r="N119" t="str">
            <v>-</v>
          </cell>
          <cell r="O119" t="str">
            <v>-</v>
          </cell>
          <cell r="P119" t="str">
            <v>-</v>
          </cell>
          <cell r="Q119" t="str">
            <v>-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√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Belum Kawin</v>
          </cell>
          <cell r="AC119" t="str">
            <v>Anak</v>
          </cell>
          <cell r="AD119" t="str">
            <v xml:space="preserve"> </v>
          </cell>
        </row>
        <row r="120">
          <cell r="B120">
            <v>112</v>
          </cell>
          <cell r="C120" t="str">
            <v>: WIL.3.9 / VI / 14</v>
          </cell>
          <cell r="D120" t="str">
            <v>Yulibson Salor</v>
          </cell>
          <cell r="F120" t="str">
            <v>L</v>
          </cell>
          <cell r="G120" t="str">
            <v>-</v>
          </cell>
          <cell r="H120" t="str">
            <v>WKO</v>
          </cell>
          <cell r="I120" t="str">
            <v>12.06.1990</v>
          </cell>
          <cell r="J120">
            <v>32</v>
          </cell>
          <cell r="K120" t="str">
            <v>26.12.2015</v>
          </cell>
          <cell r="L120" t="str">
            <v>√</v>
          </cell>
          <cell r="M120" t="str">
            <v>-</v>
          </cell>
          <cell r="N120" t="str">
            <v>√</v>
          </cell>
          <cell r="O120" t="str">
            <v>-</v>
          </cell>
          <cell r="P120" t="str">
            <v>√</v>
          </cell>
          <cell r="Q120" t="str">
            <v>-</v>
          </cell>
          <cell r="R120" t="str">
            <v>√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SMA</v>
          </cell>
          <cell r="AA120" t="str">
            <v>Swasta</v>
          </cell>
          <cell r="AB120" t="str">
            <v>Kawin</v>
          </cell>
          <cell r="AC120" t="str">
            <v>Suami</v>
          </cell>
          <cell r="AD120" t="str">
            <v xml:space="preserve"> </v>
          </cell>
        </row>
        <row r="121">
          <cell r="B121">
            <v>113</v>
          </cell>
          <cell r="D121" t="str">
            <v>Dansi Panuku</v>
          </cell>
          <cell r="F121" t="str">
            <v>-</v>
          </cell>
          <cell r="G121" t="str">
            <v>P</v>
          </cell>
          <cell r="H121" t="str">
            <v>Soamaetek</v>
          </cell>
          <cell r="I121" t="str">
            <v>07.12.1990</v>
          </cell>
          <cell r="J121">
            <v>32</v>
          </cell>
          <cell r="K121" t="str">
            <v>-</v>
          </cell>
          <cell r="L121" t="str">
            <v>-</v>
          </cell>
          <cell r="M121" t="str">
            <v>√</v>
          </cell>
          <cell r="N121" t="str">
            <v>-</v>
          </cell>
          <cell r="O121" t="str">
            <v>√</v>
          </cell>
          <cell r="P121" t="str">
            <v>-</v>
          </cell>
          <cell r="Q121" t="str">
            <v>√</v>
          </cell>
          <cell r="R121" t="str">
            <v>-</v>
          </cell>
          <cell r="S121" t="str">
            <v>√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SMA</v>
          </cell>
          <cell r="AA121" t="str">
            <v>IRT</v>
          </cell>
          <cell r="AB121" t="str">
            <v>Kawin</v>
          </cell>
          <cell r="AC121" t="str">
            <v>Istri</v>
          </cell>
          <cell r="AD121" t="str">
            <v xml:space="preserve"> </v>
          </cell>
        </row>
        <row r="122">
          <cell r="B122">
            <v>114</v>
          </cell>
          <cell r="D122" t="str">
            <v>Enjelita Zefanya Salor</v>
          </cell>
          <cell r="F122" t="str">
            <v>-</v>
          </cell>
          <cell r="G122" t="str">
            <v>P</v>
          </cell>
          <cell r="H122" t="str">
            <v>Kao</v>
          </cell>
          <cell r="I122" t="str">
            <v>11.10.2019</v>
          </cell>
          <cell r="J122">
            <v>3</v>
          </cell>
          <cell r="K122" t="str">
            <v>-</v>
          </cell>
          <cell r="L122" t="str">
            <v>-</v>
          </cell>
          <cell r="M122" t="str">
            <v>-</v>
          </cell>
          <cell r="N122" t="str">
            <v>-</v>
          </cell>
          <cell r="O122" t="str">
            <v>-</v>
          </cell>
          <cell r="P122" t="str">
            <v>-</v>
          </cell>
          <cell r="Q122" t="str">
            <v>-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√</v>
          </cell>
          <cell r="Z122" t="str">
            <v>-</v>
          </cell>
          <cell r="AA122" t="str">
            <v>-</v>
          </cell>
          <cell r="AB122" t="str">
            <v>Belum Kawin</v>
          </cell>
          <cell r="AC122" t="str">
            <v>Anak</v>
          </cell>
          <cell r="AD122" t="str">
            <v xml:space="preserve"> </v>
          </cell>
        </row>
        <row r="123">
          <cell r="AD123" t="str">
            <v xml:space="preserve"> </v>
          </cell>
          <cell r="AF123" t="str">
            <v>"---"</v>
          </cell>
        </row>
        <row r="124">
          <cell r="AD124" t="str">
            <v xml:space="preserve"> </v>
          </cell>
          <cell r="AF124" t="str">
            <v>"---"</v>
          </cell>
        </row>
        <row r="125">
          <cell r="F125">
            <v>51</v>
          </cell>
          <cell r="G125">
            <v>64</v>
          </cell>
          <cell r="L125">
            <v>51</v>
          </cell>
          <cell r="M125">
            <v>59</v>
          </cell>
          <cell r="N125">
            <v>32</v>
          </cell>
          <cell r="O125">
            <v>37</v>
          </cell>
          <cell r="P125">
            <v>24</v>
          </cell>
          <cell r="Q125">
            <v>25</v>
          </cell>
          <cell r="R125">
            <v>23</v>
          </cell>
          <cell r="S125">
            <v>28</v>
          </cell>
          <cell r="T125">
            <v>13</v>
          </cell>
          <cell r="U125">
            <v>14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</row>
        <row r="127">
          <cell r="R127">
            <v>0</v>
          </cell>
          <cell r="S127">
            <v>0</v>
          </cell>
          <cell r="Y127">
            <v>0</v>
          </cell>
          <cell r="Z127">
            <v>0</v>
          </cell>
        </row>
        <row r="128">
          <cell r="B128">
            <v>26</v>
          </cell>
          <cell r="R128">
            <v>0</v>
          </cell>
          <cell r="S128">
            <v>0</v>
          </cell>
          <cell r="Y128">
            <v>0</v>
          </cell>
          <cell r="Z128">
            <v>0</v>
          </cell>
        </row>
        <row r="129">
          <cell r="R129">
            <v>0</v>
          </cell>
          <cell r="S129">
            <v>0</v>
          </cell>
          <cell r="Y129">
            <v>0</v>
          </cell>
          <cell r="Z129">
            <v>0</v>
          </cell>
        </row>
        <row r="130">
          <cell r="L130">
            <v>5</v>
          </cell>
          <cell r="Y130">
            <v>0</v>
          </cell>
          <cell r="Z130">
            <v>0</v>
          </cell>
        </row>
        <row r="131">
          <cell r="L131">
            <v>0</v>
          </cell>
          <cell r="R131">
            <v>0</v>
          </cell>
          <cell r="S131">
            <v>0</v>
          </cell>
          <cell r="Y131">
            <v>0</v>
          </cell>
          <cell r="Z131">
            <v>0</v>
          </cell>
        </row>
        <row r="132">
          <cell r="R132">
            <v>0</v>
          </cell>
          <cell r="S132">
            <v>0</v>
          </cell>
          <cell r="Y132">
            <v>0</v>
          </cell>
          <cell r="Z132">
            <v>0</v>
          </cell>
        </row>
        <row r="133">
          <cell r="R133">
            <v>0</v>
          </cell>
          <cell r="S133">
            <v>0</v>
          </cell>
          <cell r="Y133">
            <v>0</v>
          </cell>
          <cell r="Z133">
            <v>0</v>
          </cell>
        </row>
        <row r="134">
          <cell r="R134">
            <v>0</v>
          </cell>
          <cell r="S134">
            <v>0</v>
          </cell>
          <cell r="Y134">
            <v>0</v>
          </cell>
          <cell r="Z134">
            <v>0</v>
          </cell>
        </row>
        <row r="135">
          <cell r="R135">
            <v>0</v>
          </cell>
          <cell r="S135">
            <v>0</v>
          </cell>
          <cell r="Y135">
            <v>0</v>
          </cell>
          <cell r="Z135">
            <v>0</v>
          </cell>
        </row>
        <row r="136">
          <cell r="L136">
            <v>2</v>
          </cell>
          <cell r="M136">
            <v>6</v>
          </cell>
          <cell r="R136">
            <v>0</v>
          </cell>
          <cell r="S136">
            <v>0</v>
          </cell>
          <cell r="Y136">
            <v>0</v>
          </cell>
          <cell r="Z136">
            <v>0</v>
          </cell>
        </row>
        <row r="137">
          <cell r="R137">
            <v>0</v>
          </cell>
          <cell r="S137">
            <v>0</v>
          </cell>
          <cell r="Y137">
            <v>0</v>
          </cell>
          <cell r="Z137">
            <v>0</v>
          </cell>
        </row>
        <row r="138">
          <cell r="R138">
            <v>0</v>
          </cell>
          <cell r="S138">
            <v>0</v>
          </cell>
          <cell r="Y138">
            <v>0</v>
          </cell>
          <cell r="Z138">
            <v>0</v>
          </cell>
        </row>
        <row r="139">
          <cell r="L139">
            <v>0</v>
          </cell>
          <cell r="M139">
            <v>0</v>
          </cell>
          <cell r="R139">
            <v>0</v>
          </cell>
          <cell r="S139">
            <v>0</v>
          </cell>
          <cell r="Y139">
            <v>0</v>
          </cell>
          <cell r="Z139">
            <v>0</v>
          </cell>
        </row>
        <row r="140">
          <cell r="R140">
            <v>0</v>
          </cell>
          <cell r="S140">
            <v>0</v>
          </cell>
          <cell r="Y140">
            <v>0</v>
          </cell>
          <cell r="Z140">
            <v>0</v>
          </cell>
        </row>
        <row r="141">
          <cell r="N141">
            <v>0</v>
          </cell>
          <cell r="R141">
            <v>0</v>
          </cell>
          <cell r="S141">
            <v>0</v>
          </cell>
          <cell r="Y141">
            <v>0</v>
          </cell>
          <cell r="Z141">
            <v>0</v>
          </cell>
        </row>
        <row r="142">
          <cell r="N142">
            <v>0</v>
          </cell>
          <cell r="R142">
            <v>0</v>
          </cell>
          <cell r="S142">
            <v>0</v>
          </cell>
          <cell r="Y142">
            <v>0</v>
          </cell>
          <cell r="Z142">
            <v>0</v>
          </cell>
        </row>
        <row r="143">
          <cell r="N143">
            <v>0</v>
          </cell>
          <cell r="R143">
            <v>0</v>
          </cell>
          <cell r="S143">
            <v>0</v>
          </cell>
          <cell r="Y143">
            <v>0</v>
          </cell>
          <cell r="Z143">
            <v>0</v>
          </cell>
        </row>
        <row r="144">
          <cell r="R144">
            <v>0</v>
          </cell>
          <cell r="S144">
            <v>0</v>
          </cell>
          <cell r="Y144">
            <v>0</v>
          </cell>
          <cell r="Z144">
            <v>0</v>
          </cell>
        </row>
        <row r="145">
          <cell r="R145">
            <v>0</v>
          </cell>
          <cell r="S145">
            <v>0</v>
          </cell>
          <cell r="Y145">
            <v>0</v>
          </cell>
          <cell r="Z145">
            <v>0</v>
          </cell>
        </row>
        <row r="146">
          <cell r="Y146">
            <v>0</v>
          </cell>
          <cell r="Z146">
            <v>0</v>
          </cell>
        </row>
        <row r="147">
          <cell r="R147">
            <v>0</v>
          </cell>
          <cell r="S147">
            <v>0</v>
          </cell>
          <cell r="Y147">
            <v>0</v>
          </cell>
          <cell r="Z147">
            <v>0</v>
          </cell>
        </row>
        <row r="148">
          <cell r="R148">
            <v>0</v>
          </cell>
          <cell r="S148">
            <v>0</v>
          </cell>
          <cell r="Y148">
            <v>0</v>
          </cell>
          <cell r="Z148">
            <v>0</v>
          </cell>
        </row>
        <row r="149">
          <cell r="Y149">
            <v>0</v>
          </cell>
          <cell r="Z149">
            <v>0</v>
          </cell>
        </row>
      </sheetData>
      <sheetData sheetId="8"/>
      <sheetData sheetId="9">
        <row r="8">
          <cell r="B8">
            <v>1</v>
          </cell>
          <cell r="C8" t="str">
            <v>: WIL.3.9 / VI / 03</v>
          </cell>
          <cell r="D8" t="str">
            <v>Orpa Lantaka</v>
          </cell>
          <cell r="E8" t="str">
            <v>WKO</v>
          </cell>
          <cell r="F8" t="str">
            <v>-</v>
          </cell>
          <cell r="G8" t="str">
            <v>P</v>
          </cell>
          <cell r="H8" t="str">
            <v>Kalipitu</v>
          </cell>
          <cell r="I8" t="str">
            <v>09.12.1963</v>
          </cell>
          <cell r="J8">
            <v>59</v>
          </cell>
          <cell r="K8" t="str">
            <v>Janda</v>
          </cell>
          <cell r="L8" t="str">
            <v>-</v>
          </cell>
          <cell r="M8" t="str">
            <v>√</v>
          </cell>
          <cell r="N8" t="str">
            <v>-</v>
          </cell>
          <cell r="O8" t="str">
            <v>√</v>
          </cell>
          <cell r="P8" t="str">
            <v>-</v>
          </cell>
          <cell r="Q8" t="str">
            <v>√</v>
          </cell>
          <cell r="R8" t="str">
            <v>-</v>
          </cell>
          <cell r="S8" t="str">
            <v>√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SD</v>
          </cell>
          <cell r="AA8" t="str">
            <v>IRT</v>
          </cell>
          <cell r="AB8" t="str">
            <v>Kawin</v>
          </cell>
          <cell r="AC8" t="str">
            <v>Kepala Keluarga</v>
          </cell>
          <cell r="AD8" t="str">
            <v>Lansia</v>
          </cell>
          <cell r="AE8" t="str">
            <v>Pnt. Fanny Niomba</v>
          </cell>
          <cell r="AF8" t="str">
            <v>"---"</v>
          </cell>
        </row>
        <row r="9">
          <cell r="B9">
            <v>2</v>
          </cell>
          <cell r="D9" t="str">
            <v>Noris Welem Fher</v>
          </cell>
          <cell r="F9" t="str">
            <v>L</v>
          </cell>
          <cell r="G9" t="str">
            <v>-</v>
          </cell>
          <cell r="H9" t="str">
            <v>Wayamli</v>
          </cell>
          <cell r="I9" t="str">
            <v>10.11.1993</v>
          </cell>
          <cell r="J9">
            <v>29</v>
          </cell>
          <cell r="K9" t="str">
            <v>-</v>
          </cell>
          <cell r="L9" t="str">
            <v>√</v>
          </cell>
          <cell r="M9" t="str">
            <v>-</v>
          </cell>
          <cell r="N9" t="str">
            <v>√</v>
          </cell>
          <cell r="O9" t="str">
            <v>-</v>
          </cell>
          <cell r="P9" t="str">
            <v>-</v>
          </cell>
          <cell r="Q9" t="str">
            <v>-</v>
          </cell>
          <cell r="R9" t="str">
            <v>-</v>
          </cell>
          <cell r="S9" t="str">
            <v>-</v>
          </cell>
          <cell r="T9" t="str">
            <v>√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SMA</v>
          </cell>
          <cell r="AA9" t="str">
            <v>-</v>
          </cell>
          <cell r="AB9" t="str">
            <v>Belum Kawin</v>
          </cell>
          <cell r="AC9" t="str">
            <v>Anak</v>
          </cell>
          <cell r="AD9" t="str">
            <v xml:space="preserve"> </v>
          </cell>
          <cell r="AF9" t="str">
            <v>"---"</v>
          </cell>
        </row>
        <row r="10">
          <cell r="B10">
            <v>3</v>
          </cell>
          <cell r="D10" t="str">
            <v>Carmenita Wahiu</v>
          </cell>
          <cell r="F10" t="str">
            <v>-</v>
          </cell>
          <cell r="G10" t="str">
            <v>P</v>
          </cell>
          <cell r="H10" t="str">
            <v>Ibu</v>
          </cell>
          <cell r="I10" t="str">
            <v>01.06.2005</v>
          </cell>
          <cell r="J10">
            <v>17</v>
          </cell>
          <cell r="K10" t="str">
            <v>-</v>
          </cell>
          <cell r="L10" t="str">
            <v>-</v>
          </cell>
          <cell r="M10" t="str">
            <v>√</v>
          </cell>
          <cell r="N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√</v>
          </cell>
          <cell r="X10" t="str">
            <v>-</v>
          </cell>
          <cell r="Y10" t="str">
            <v>-</v>
          </cell>
          <cell r="Z10" t="str">
            <v>SMA</v>
          </cell>
          <cell r="AA10" t="str">
            <v>-</v>
          </cell>
          <cell r="AB10" t="str">
            <v>Belum Kawin</v>
          </cell>
          <cell r="AC10" t="str">
            <v>Keponakan</v>
          </cell>
          <cell r="AD10" t="str">
            <v xml:space="preserve"> </v>
          </cell>
          <cell r="AE10" t="str">
            <v>Pnt. Y. Moot</v>
          </cell>
          <cell r="AF10" t="str">
            <v>"---"</v>
          </cell>
        </row>
        <row r="11">
          <cell r="B11">
            <v>4</v>
          </cell>
          <cell r="C11" t="str">
            <v>: WIL.3.9 / VI / 20</v>
          </cell>
          <cell r="D11" t="str">
            <v>Dudy Dady</v>
          </cell>
          <cell r="E11" t="str">
            <v>WKO</v>
          </cell>
          <cell r="F11" t="str">
            <v>L</v>
          </cell>
          <cell r="G11" t="str">
            <v>-</v>
          </cell>
          <cell r="H11" t="str">
            <v>Ibu</v>
          </cell>
          <cell r="I11" t="str">
            <v>08.10.1988</v>
          </cell>
          <cell r="J11">
            <v>34</v>
          </cell>
          <cell r="K11" t="str">
            <v>03.03.2017</v>
          </cell>
          <cell r="L11" t="str">
            <v>√</v>
          </cell>
          <cell r="M11" t="str">
            <v>-</v>
          </cell>
          <cell r="N11" t="str">
            <v>√</v>
          </cell>
          <cell r="O11" t="str">
            <v>-</v>
          </cell>
          <cell r="P11" t="str">
            <v>√</v>
          </cell>
          <cell r="Q11" t="str">
            <v>-</v>
          </cell>
          <cell r="R11" t="str">
            <v>√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SMA</v>
          </cell>
          <cell r="AA11" t="str">
            <v>POLRI</v>
          </cell>
          <cell r="AB11" t="str">
            <v>Kawin</v>
          </cell>
          <cell r="AC11" t="str">
            <v>Suami</v>
          </cell>
          <cell r="AD11" t="str">
            <v xml:space="preserve"> </v>
          </cell>
          <cell r="AF11" t="str">
            <v>"---"</v>
          </cell>
        </row>
        <row r="12">
          <cell r="B12">
            <v>5</v>
          </cell>
          <cell r="D12" t="str">
            <v>Enjel Senaen, A.Md.Keb</v>
          </cell>
          <cell r="F12" t="str">
            <v>-</v>
          </cell>
          <cell r="G12" t="str">
            <v>P</v>
          </cell>
          <cell r="H12" t="str">
            <v>Leleoto</v>
          </cell>
          <cell r="I12" t="str">
            <v>03.02.1993</v>
          </cell>
          <cell r="J12">
            <v>29</v>
          </cell>
          <cell r="L12" t="str">
            <v>-</v>
          </cell>
          <cell r="M12" t="str">
            <v>√</v>
          </cell>
          <cell r="N12" t="str">
            <v>-</v>
          </cell>
          <cell r="O12" t="str">
            <v>√</v>
          </cell>
          <cell r="P12" t="str">
            <v>-</v>
          </cell>
          <cell r="Q12" t="str">
            <v>√</v>
          </cell>
          <cell r="R12" t="str">
            <v>-</v>
          </cell>
          <cell r="S12" t="str">
            <v>√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D3</v>
          </cell>
          <cell r="AA12" t="str">
            <v>Bidan</v>
          </cell>
          <cell r="AB12" t="str">
            <v>Kawin</v>
          </cell>
          <cell r="AC12" t="str">
            <v>Istri</v>
          </cell>
          <cell r="AD12" t="str">
            <v xml:space="preserve"> </v>
          </cell>
          <cell r="AF12" t="str">
            <v>Luar Daerah</v>
          </cell>
        </row>
        <row r="13">
          <cell r="B13">
            <v>6</v>
          </cell>
          <cell r="D13" t="str">
            <v>Kharisa Dady</v>
          </cell>
          <cell r="F13" t="str">
            <v>-</v>
          </cell>
          <cell r="G13" t="str">
            <v>P</v>
          </cell>
          <cell r="H13" t="str">
            <v>Tobelo</v>
          </cell>
          <cell r="I13" t="str">
            <v>17.11.2017</v>
          </cell>
          <cell r="J13">
            <v>5</v>
          </cell>
          <cell r="L13" t="str">
            <v>-</v>
          </cell>
          <cell r="M13" t="str">
            <v>√</v>
          </cell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√</v>
          </cell>
          <cell r="Z13" t="str">
            <v>-</v>
          </cell>
          <cell r="AA13" t="str">
            <v>-</v>
          </cell>
          <cell r="AB13" t="str">
            <v>Belum Kawin</v>
          </cell>
          <cell r="AC13" t="str">
            <v>Anak</v>
          </cell>
          <cell r="AD13" t="str">
            <v xml:space="preserve"> </v>
          </cell>
          <cell r="AF13" t="str">
            <v>"---"</v>
          </cell>
        </row>
        <row r="14">
          <cell r="B14">
            <v>7</v>
          </cell>
          <cell r="C14" t="str">
            <v>: WIL.3.9 / VI / 23</v>
          </cell>
          <cell r="D14" t="str">
            <v>Pengasehan Tarau</v>
          </cell>
          <cell r="F14" t="str">
            <v>L</v>
          </cell>
          <cell r="G14" t="str">
            <v>-</v>
          </cell>
          <cell r="H14" t="str">
            <v>Talaud</v>
          </cell>
          <cell r="I14" t="str">
            <v>04.02.1971</v>
          </cell>
          <cell r="J14">
            <v>51</v>
          </cell>
          <cell r="K14" t="str">
            <v>-</v>
          </cell>
          <cell r="L14" t="str">
            <v>√</v>
          </cell>
          <cell r="M14" t="str">
            <v>-</v>
          </cell>
          <cell r="N14" t="str">
            <v>√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√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SMA</v>
          </cell>
          <cell r="AA14" t="str">
            <v>Tani</v>
          </cell>
          <cell r="AB14" t="str">
            <v>Belum Kawin</v>
          </cell>
          <cell r="AC14" t="str">
            <v>Orang Tua</v>
          </cell>
          <cell r="AD14" t="str">
            <v xml:space="preserve"> </v>
          </cell>
          <cell r="AF14" t="str">
            <v>"---"</v>
          </cell>
        </row>
        <row r="15">
          <cell r="B15">
            <v>8</v>
          </cell>
          <cell r="C15" t="str">
            <v>: WIL.3.9 / VI / 21</v>
          </cell>
          <cell r="D15" t="str">
            <v>Riko Laarni</v>
          </cell>
          <cell r="E15" t="str">
            <v>WKO</v>
          </cell>
          <cell r="F15" t="str">
            <v>L</v>
          </cell>
          <cell r="G15" t="str">
            <v>-</v>
          </cell>
          <cell r="H15" t="str">
            <v>WKO</v>
          </cell>
          <cell r="I15" t="str">
            <v>25.10.1992</v>
          </cell>
          <cell r="J15">
            <v>30</v>
          </cell>
          <cell r="K15" t="str">
            <v>26.12.2011</v>
          </cell>
          <cell r="L15" t="str">
            <v>√</v>
          </cell>
          <cell r="M15" t="str">
            <v>-</v>
          </cell>
          <cell r="N15" t="str">
            <v>√</v>
          </cell>
          <cell r="O15" t="str">
            <v>-</v>
          </cell>
          <cell r="P15" t="str">
            <v>√</v>
          </cell>
          <cell r="Q15" t="str">
            <v>-</v>
          </cell>
          <cell r="R15" t="str">
            <v>√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SD</v>
          </cell>
          <cell r="AA15" t="str">
            <v>Tukang Kayu</v>
          </cell>
          <cell r="AB15" t="str">
            <v>Kawin</v>
          </cell>
          <cell r="AC15" t="str">
            <v>Suami</v>
          </cell>
          <cell r="AD15" t="str">
            <v xml:space="preserve"> </v>
          </cell>
          <cell r="AF15" t="str">
            <v>"---"</v>
          </cell>
        </row>
        <row r="16">
          <cell r="B16">
            <v>9</v>
          </cell>
          <cell r="D16" t="str">
            <v>Eldora Rahel Mia</v>
          </cell>
          <cell r="F16" t="str">
            <v>-</v>
          </cell>
          <cell r="G16" t="str">
            <v>P</v>
          </cell>
          <cell r="H16" t="str">
            <v>Pediwang</v>
          </cell>
          <cell r="I16" t="str">
            <v>10.10.1992</v>
          </cell>
          <cell r="J16">
            <v>30</v>
          </cell>
          <cell r="K16" t="str">
            <v>-</v>
          </cell>
          <cell r="L16" t="str">
            <v>-</v>
          </cell>
          <cell r="M16" t="str">
            <v>√</v>
          </cell>
          <cell r="N16" t="str">
            <v>-</v>
          </cell>
          <cell r="O16" t="str">
            <v>√</v>
          </cell>
          <cell r="P16" t="str">
            <v>-</v>
          </cell>
          <cell r="Q16" t="str">
            <v>√</v>
          </cell>
          <cell r="R16" t="str">
            <v>-</v>
          </cell>
          <cell r="S16" t="str">
            <v>√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SMA</v>
          </cell>
          <cell r="AA16" t="str">
            <v>IRT</v>
          </cell>
          <cell r="AB16" t="str">
            <v>Kawin</v>
          </cell>
          <cell r="AC16" t="str">
            <v>Istri</v>
          </cell>
          <cell r="AD16" t="str">
            <v xml:space="preserve"> </v>
          </cell>
          <cell r="AF16" t="str">
            <v>"---"</v>
          </cell>
        </row>
        <row r="17">
          <cell r="B17">
            <v>10</v>
          </cell>
          <cell r="D17" t="str">
            <v>Raiyan Agustiflan Laarni</v>
          </cell>
          <cell r="F17" t="str">
            <v>L</v>
          </cell>
          <cell r="G17" t="str">
            <v>-</v>
          </cell>
          <cell r="H17" t="str">
            <v>Pediwang</v>
          </cell>
          <cell r="I17" t="str">
            <v>20.08.2012</v>
          </cell>
          <cell r="J17">
            <v>10</v>
          </cell>
          <cell r="K17" t="str">
            <v>-</v>
          </cell>
          <cell r="L17" t="str">
            <v>√</v>
          </cell>
          <cell r="M17" t="str">
            <v>-</v>
          </cell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√</v>
          </cell>
          <cell r="Y17" t="str">
            <v>-</v>
          </cell>
          <cell r="Z17" t="str">
            <v>SD</v>
          </cell>
          <cell r="AA17" t="str">
            <v>Siswa</v>
          </cell>
          <cell r="AB17" t="str">
            <v>Belum Kawin</v>
          </cell>
          <cell r="AC17" t="str">
            <v>Anak</v>
          </cell>
          <cell r="AD17" t="str">
            <v xml:space="preserve"> </v>
          </cell>
          <cell r="AE17" t="str">
            <v>Pnt. F. Denny</v>
          </cell>
          <cell r="AF17" t="str">
            <v>"---"</v>
          </cell>
        </row>
        <row r="18">
          <cell r="B18">
            <v>11</v>
          </cell>
          <cell r="D18" t="str">
            <v>Aprilsya Sisi Lindsey Laarni</v>
          </cell>
          <cell r="F18" t="str">
            <v>-</v>
          </cell>
          <cell r="G18" t="str">
            <v>P</v>
          </cell>
          <cell r="H18" t="str">
            <v>Pediwang</v>
          </cell>
          <cell r="I18" t="str">
            <v>26.04.2014</v>
          </cell>
          <cell r="J18">
            <v>8</v>
          </cell>
          <cell r="K18" t="str">
            <v>-</v>
          </cell>
          <cell r="L18" t="str">
            <v>-</v>
          </cell>
          <cell r="M18" t="str">
            <v>√</v>
          </cell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√</v>
          </cell>
          <cell r="Z18" t="str">
            <v>SD</v>
          </cell>
          <cell r="AA18" t="str">
            <v>Siswa</v>
          </cell>
          <cell r="AB18" t="str">
            <v>Belum Kawin</v>
          </cell>
          <cell r="AC18" t="str">
            <v>Anak</v>
          </cell>
          <cell r="AD18" t="str">
            <v xml:space="preserve"> </v>
          </cell>
          <cell r="AF18" t="str">
            <v>"---"</v>
          </cell>
        </row>
        <row r="19">
          <cell r="B19">
            <v>12</v>
          </cell>
          <cell r="C19" t="str">
            <v>: WIL.3.9 / VI / 22</v>
          </cell>
          <cell r="D19" t="str">
            <v>Adrianus Wea</v>
          </cell>
          <cell r="E19" t="str">
            <v>WKO</v>
          </cell>
          <cell r="F19" t="str">
            <v>L</v>
          </cell>
          <cell r="G19" t="str">
            <v>-</v>
          </cell>
          <cell r="H19" t="str">
            <v>WKO</v>
          </cell>
          <cell r="I19" t="str">
            <v>20.10.1990</v>
          </cell>
          <cell r="J19">
            <v>32</v>
          </cell>
          <cell r="K19" t="str">
            <v>12.07.2019</v>
          </cell>
          <cell r="L19" t="str">
            <v>-</v>
          </cell>
          <cell r="M19" t="str">
            <v>-</v>
          </cell>
          <cell r="N19" t="str">
            <v>-</v>
          </cell>
          <cell r="O19" t="str">
            <v>-</v>
          </cell>
          <cell r="P19" t="str">
            <v>√</v>
          </cell>
          <cell r="Q19" t="str">
            <v>-</v>
          </cell>
          <cell r="R19" t="str">
            <v>√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Wiraswasta</v>
          </cell>
          <cell r="AB19" t="str">
            <v>Kawin</v>
          </cell>
          <cell r="AC19" t="str">
            <v>Suami</v>
          </cell>
          <cell r="AD19" t="str">
            <v xml:space="preserve"> </v>
          </cell>
          <cell r="AF19" t="str">
            <v>"---"</v>
          </cell>
        </row>
        <row r="20">
          <cell r="B20">
            <v>13</v>
          </cell>
          <cell r="D20" t="str">
            <v>Dorci Surik</v>
          </cell>
          <cell r="F20" t="str">
            <v>-</v>
          </cell>
          <cell r="G20" t="str">
            <v>P</v>
          </cell>
          <cell r="H20" t="str">
            <v>Tobelo</v>
          </cell>
          <cell r="I20" t="str">
            <v>21.11.1989</v>
          </cell>
          <cell r="J20">
            <v>33</v>
          </cell>
          <cell r="K20" t="str">
            <v>-</v>
          </cell>
          <cell r="L20" t="str">
            <v>-</v>
          </cell>
          <cell r="M20" t="str">
            <v>√</v>
          </cell>
          <cell r="N20" t="str">
            <v>-</v>
          </cell>
          <cell r="O20" t="str">
            <v>√</v>
          </cell>
          <cell r="P20" t="str">
            <v>-</v>
          </cell>
          <cell r="Q20" t="str">
            <v>√</v>
          </cell>
          <cell r="R20" t="str">
            <v>-</v>
          </cell>
          <cell r="S20" t="str">
            <v>√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SMA</v>
          </cell>
          <cell r="AA20" t="str">
            <v>Wiraswasta</v>
          </cell>
          <cell r="AB20" t="str">
            <v>Kawin</v>
          </cell>
          <cell r="AC20" t="str">
            <v>Istri</v>
          </cell>
          <cell r="AD20" t="str">
            <v xml:space="preserve"> </v>
          </cell>
          <cell r="AF20" t="str">
            <v>"---"</v>
          </cell>
        </row>
        <row r="21">
          <cell r="B21">
            <v>14</v>
          </cell>
          <cell r="D21" t="str">
            <v>Alfredo Mantol</v>
          </cell>
          <cell r="F21" t="str">
            <v>L</v>
          </cell>
          <cell r="G21" t="str">
            <v>-</v>
          </cell>
          <cell r="H21" t="str">
            <v>Gosoma</v>
          </cell>
          <cell r="I21" t="str">
            <v>02.12.2015</v>
          </cell>
          <cell r="J21">
            <v>7</v>
          </cell>
          <cell r="K21" t="str">
            <v>-</v>
          </cell>
          <cell r="L21" t="str">
            <v>√</v>
          </cell>
          <cell r="M21" t="str">
            <v>-</v>
          </cell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√</v>
          </cell>
          <cell r="Y21" t="str">
            <v>-</v>
          </cell>
          <cell r="Z21" t="str">
            <v>PAUD</v>
          </cell>
          <cell r="AA21" t="str">
            <v>-</v>
          </cell>
          <cell r="AB21" t="str">
            <v>Belum Kawin</v>
          </cell>
          <cell r="AC21" t="str">
            <v>Anak</v>
          </cell>
          <cell r="AD21" t="str">
            <v xml:space="preserve"> </v>
          </cell>
          <cell r="AE21" t="str">
            <v>Pnt. Y. Moot</v>
          </cell>
          <cell r="AF21" t="str">
            <v>"---"</v>
          </cell>
        </row>
        <row r="22">
          <cell r="B22">
            <v>15</v>
          </cell>
          <cell r="D22" t="str">
            <v>Quinsha Qiana Q. Y. Wea</v>
          </cell>
          <cell r="F22" t="str">
            <v>-</v>
          </cell>
          <cell r="G22" t="str">
            <v>P</v>
          </cell>
          <cell r="H22" t="str">
            <v>Gamsungi</v>
          </cell>
          <cell r="I22" t="str">
            <v>08.06.2020</v>
          </cell>
          <cell r="J22">
            <v>2</v>
          </cell>
          <cell r="L22" t="str">
            <v>-</v>
          </cell>
          <cell r="M22" t="str">
            <v>-</v>
          </cell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√</v>
          </cell>
          <cell r="Z22" t="str">
            <v>-</v>
          </cell>
          <cell r="AA22" t="str">
            <v>-</v>
          </cell>
          <cell r="AB22" t="str">
            <v>Belum Kawin</v>
          </cell>
          <cell r="AC22" t="str">
            <v>Anak</v>
          </cell>
          <cell r="AD22" t="str">
            <v>Lansia</v>
          </cell>
          <cell r="AF22" t="str">
            <v>"---"</v>
          </cell>
        </row>
        <row r="23">
          <cell r="B23">
            <v>16</v>
          </cell>
          <cell r="C23" t="str">
            <v>: WIL.3.9/ IV / 29</v>
          </cell>
          <cell r="D23" t="str">
            <v>Yonas A. Laarni</v>
          </cell>
          <cell r="E23" t="str">
            <v>WKO</v>
          </cell>
          <cell r="F23" t="str">
            <v>L</v>
          </cell>
          <cell r="G23" t="str">
            <v>-</v>
          </cell>
          <cell r="H23" t="str">
            <v>WKO</v>
          </cell>
          <cell r="I23" t="str">
            <v>16.07.1988</v>
          </cell>
          <cell r="J23">
            <v>34</v>
          </cell>
          <cell r="K23" t="str">
            <v>31.10.2019</v>
          </cell>
          <cell r="L23" t="str">
            <v>√</v>
          </cell>
          <cell r="M23" t="str">
            <v>-</v>
          </cell>
          <cell r="N23" t="str">
            <v>√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√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SMA</v>
          </cell>
          <cell r="AA23" t="str">
            <v>Swasta</v>
          </cell>
          <cell r="AB23" t="str">
            <v>Kawin</v>
          </cell>
          <cell r="AC23" t="str">
            <v>Suami</v>
          </cell>
          <cell r="AD23" t="str">
            <v xml:space="preserve"> </v>
          </cell>
          <cell r="AF23" t="str">
            <v>"---"</v>
          </cell>
        </row>
        <row r="24">
          <cell r="B24">
            <v>17</v>
          </cell>
          <cell r="D24" t="str">
            <v>Enggelina T. Mahundingan</v>
          </cell>
          <cell r="F24" t="str">
            <v>-</v>
          </cell>
          <cell r="G24" t="str">
            <v>P</v>
          </cell>
          <cell r="H24" t="str">
            <v>Makete</v>
          </cell>
          <cell r="I24" t="str">
            <v>18.05.1996</v>
          </cell>
          <cell r="J24">
            <v>26</v>
          </cell>
          <cell r="K24" t="str">
            <v>-</v>
          </cell>
          <cell r="L24" t="str">
            <v>-</v>
          </cell>
          <cell r="M24" t="str">
            <v>√</v>
          </cell>
          <cell r="N24" t="str">
            <v>-</v>
          </cell>
          <cell r="O24" t="str">
            <v>√</v>
          </cell>
          <cell r="P24" t="str">
            <v>-</v>
          </cell>
          <cell r="Q24" t="str">
            <v>-</v>
          </cell>
          <cell r="R24" t="str">
            <v>-</v>
          </cell>
          <cell r="S24" t="str">
            <v>√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SMA</v>
          </cell>
          <cell r="AA24" t="str">
            <v>IRT</v>
          </cell>
          <cell r="AB24" t="str">
            <v>Kawin</v>
          </cell>
          <cell r="AC24" t="str">
            <v>Istri</v>
          </cell>
          <cell r="AD24" t="str">
            <v xml:space="preserve"> </v>
          </cell>
          <cell r="AE24" t="str">
            <v>Pnt. Febri Mangimbulude</v>
          </cell>
          <cell r="AF24" t="str">
            <v>"---"</v>
          </cell>
        </row>
        <row r="25">
          <cell r="B25">
            <v>18</v>
          </cell>
          <cell r="D25" t="str">
            <v>Yadin Laarni</v>
          </cell>
          <cell r="F25" t="str">
            <v>L</v>
          </cell>
          <cell r="G25" t="str">
            <v>-</v>
          </cell>
          <cell r="H25" t="str">
            <v>Kao</v>
          </cell>
          <cell r="I25" t="str">
            <v>08.05.2013</v>
          </cell>
          <cell r="J25">
            <v>9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√</v>
          </cell>
          <cell r="Y25" t="str">
            <v>-</v>
          </cell>
          <cell r="Z25" t="str">
            <v>SD</v>
          </cell>
          <cell r="AA25" t="str">
            <v>-</v>
          </cell>
          <cell r="AB25" t="str">
            <v>Belum Kawin</v>
          </cell>
          <cell r="AC25" t="str">
            <v>Anak</v>
          </cell>
          <cell r="AD25" t="str">
            <v xml:space="preserve"> </v>
          </cell>
          <cell r="AF25" t="str">
            <v>"---"</v>
          </cell>
        </row>
        <row r="26">
          <cell r="B26">
            <v>19</v>
          </cell>
          <cell r="C26" t="str">
            <v>: WIL.3.9/ IV / 13</v>
          </cell>
          <cell r="D26" t="str">
            <v>Otniel Pesondolang</v>
          </cell>
          <cell r="E26" t="str">
            <v>WKO</v>
          </cell>
          <cell r="F26" t="str">
            <v>L</v>
          </cell>
          <cell r="G26" t="str">
            <v>-</v>
          </cell>
          <cell r="H26" t="str">
            <v>Manado</v>
          </cell>
          <cell r="I26" t="str">
            <v>03.10.1959</v>
          </cell>
          <cell r="J26">
            <v>63</v>
          </cell>
          <cell r="K26" t="str">
            <v>30.05.1984</v>
          </cell>
          <cell r="L26" t="str">
            <v>√</v>
          </cell>
          <cell r="M26" t="str">
            <v>-</v>
          </cell>
          <cell r="N26" t="str">
            <v>√</v>
          </cell>
          <cell r="O26" t="str">
            <v>-</v>
          </cell>
          <cell r="P26" t="str">
            <v>√</v>
          </cell>
          <cell r="Q26" t="str">
            <v>-</v>
          </cell>
          <cell r="R26" t="str">
            <v>√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SMP</v>
          </cell>
          <cell r="AA26" t="str">
            <v>Tani</v>
          </cell>
          <cell r="AB26" t="str">
            <v>Kawin</v>
          </cell>
          <cell r="AC26" t="str">
            <v>Suami</v>
          </cell>
          <cell r="AD26" t="str">
            <v xml:space="preserve"> </v>
          </cell>
          <cell r="AF26" t="str">
            <v>"---"</v>
          </cell>
        </row>
        <row r="27">
          <cell r="B27">
            <v>20</v>
          </cell>
          <cell r="D27" t="str">
            <v>Martince Sasingan</v>
          </cell>
          <cell r="F27" t="str">
            <v>-</v>
          </cell>
          <cell r="G27" t="str">
            <v>P</v>
          </cell>
          <cell r="H27" t="str">
            <v>Kalipitu</v>
          </cell>
          <cell r="I27" t="str">
            <v>06.03.1965</v>
          </cell>
          <cell r="J27">
            <v>57</v>
          </cell>
          <cell r="K27" t="str">
            <v>-</v>
          </cell>
          <cell r="L27" t="str">
            <v>-</v>
          </cell>
          <cell r="M27" t="str">
            <v>√</v>
          </cell>
          <cell r="N27" t="str">
            <v>-</v>
          </cell>
          <cell r="O27" t="str">
            <v>√</v>
          </cell>
          <cell r="P27" t="str">
            <v>-</v>
          </cell>
          <cell r="Q27" t="str">
            <v>√</v>
          </cell>
          <cell r="R27" t="str">
            <v>-</v>
          </cell>
          <cell r="S27" t="str">
            <v>√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SD</v>
          </cell>
          <cell r="AA27" t="str">
            <v>IRT</v>
          </cell>
          <cell r="AB27" t="str">
            <v>Kawin</v>
          </cell>
          <cell r="AC27" t="str">
            <v>Istri</v>
          </cell>
          <cell r="AD27" t="str">
            <v xml:space="preserve"> </v>
          </cell>
          <cell r="AF27" t="str">
            <v>"---"</v>
          </cell>
        </row>
        <row r="28">
          <cell r="B28">
            <v>21</v>
          </cell>
          <cell r="D28" t="str">
            <v>Stenly Exan Pesondolang, SKM</v>
          </cell>
          <cell r="F28" t="str">
            <v>L</v>
          </cell>
          <cell r="G28" t="str">
            <v>-</v>
          </cell>
          <cell r="H28" t="str">
            <v>Sorong</v>
          </cell>
          <cell r="I28" t="str">
            <v>21.10.1992</v>
          </cell>
          <cell r="J28">
            <v>30</v>
          </cell>
          <cell r="K28" t="str">
            <v>-</v>
          </cell>
          <cell r="L28" t="str">
            <v>√</v>
          </cell>
          <cell r="M28" t="str">
            <v>-</v>
          </cell>
          <cell r="N28" t="str">
            <v>√</v>
          </cell>
          <cell r="O28" t="str">
            <v>-</v>
          </cell>
          <cell r="P28" t="str">
            <v>-</v>
          </cell>
          <cell r="Q28" t="str">
            <v>-</v>
          </cell>
          <cell r="R28" t="str">
            <v>-</v>
          </cell>
          <cell r="S28" t="str">
            <v>-</v>
          </cell>
          <cell r="T28" t="str">
            <v>√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S1</v>
          </cell>
          <cell r="AA28" t="str">
            <v>-</v>
          </cell>
          <cell r="AB28" t="str">
            <v>Belum Kawin</v>
          </cell>
          <cell r="AC28" t="str">
            <v>Anak</v>
          </cell>
          <cell r="AD28" t="str">
            <v xml:space="preserve"> </v>
          </cell>
          <cell r="AF28" t="str">
            <v>"---"</v>
          </cell>
        </row>
        <row r="29">
          <cell r="B29">
            <v>22</v>
          </cell>
          <cell r="D29" t="str">
            <v>Vebiola Loisa Pesondolang</v>
          </cell>
          <cell r="F29" t="str">
            <v>-</v>
          </cell>
          <cell r="G29" t="str">
            <v>P</v>
          </cell>
          <cell r="H29" t="str">
            <v>WKO</v>
          </cell>
          <cell r="I29" t="str">
            <v>01.02.2003</v>
          </cell>
          <cell r="J29">
            <v>19</v>
          </cell>
          <cell r="K29" t="str">
            <v>-</v>
          </cell>
          <cell r="L29" t="str">
            <v>-</v>
          </cell>
          <cell r="M29" t="str">
            <v>√</v>
          </cell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√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S1</v>
          </cell>
          <cell r="AA29" t="str">
            <v>Mahasiswa</v>
          </cell>
          <cell r="AB29" t="str">
            <v>Belum Kawin</v>
          </cell>
          <cell r="AC29" t="str">
            <v>Anak</v>
          </cell>
          <cell r="AD29" t="str">
            <v xml:space="preserve"> </v>
          </cell>
          <cell r="AF29" t="str">
            <v>"---"</v>
          </cell>
        </row>
        <row r="30">
          <cell r="B30">
            <v>23</v>
          </cell>
          <cell r="D30" t="str">
            <v>Jon Norson Paputungan</v>
          </cell>
          <cell r="E30" t="str">
            <v>WKO</v>
          </cell>
          <cell r="F30" t="str">
            <v>L</v>
          </cell>
          <cell r="G30" t="str">
            <v>-</v>
          </cell>
          <cell r="H30" t="str">
            <v>Kao</v>
          </cell>
          <cell r="I30" t="str">
            <v>13.06.1983</v>
          </cell>
          <cell r="J30">
            <v>39</v>
          </cell>
          <cell r="K30" t="str">
            <v>-</v>
          </cell>
          <cell r="L30" t="str">
            <v>√</v>
          </cell>
          <cell r="M30" t="str">
            <v>-</v>
          </cell>
          <cell r="N30" t="str">
            <v>√</v>
          </cell>
          <cell r="O30" t="str">
            <v>-</v>
          </cell>
          <cell r="P30" t="str">
            <v>-</v>
          </cell>
          <cell r="Q30" t="str">
            <v>-</v>
          </cell>
          <cell r="R30" t="str">
            <v>√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SLTA</v>
          </cell>
          <cell r="AA30" t="str">
            <v>-</v>
          </cell>
          <cell r="AB30" t="str">
            <v>Kawin</v>
          </cell>
          <cell r="AC30" t="str">
            <v>Anak</v>
          </cell>
          <cell r="AD30" t="str">
            <v xml:space="preserve"> </v>
          </cell>
        </row>
        <row r="31">
          <cell r="B31">
            <v>24</v>
          </cell>
          <cell r="D31" t="str">
            <v>Alen Anggelina Narsiane</v>
          </cell>
          <cell r="F31" t="str">
            <v>-</v>
          </cell>
          <cell r="G31" t="str">
            <v>P</v>
          </cell>
          <cell r="H31" t="str">
            <v>Tongutesungi</v>
          </cell>
          <cell r="I31" t="str">
            <v>06.04.1991</v>
          </cell>
          <cell r="J31">
            <v>31</v>
          </cell>
          <cell r="K31" t="str">
            <v>-</v>
          </cell>
          <cell r="L31" t="str">
            <v>-</v>
          </cell>
          <cell r="M31" t="str">
            <v>√</v>
          </cell>
          <cell r="N31" t="str">
            <v>-</v>
          </cell>
          <cell r="O31" t="str">
            <v>√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√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S1</v>
          </cell>
          <cell r="AA31" t="str">
            <v>-</v>
          </cell>
          <cell r="AB31" t="str">
            <v>Kawin</v>
          </cell>
          <cell r="AC31" t="str">
            <v>Menantu</v>
          </cell>
          <cell r="AD31" t="str">
            <v xml:space="preserve"> </v>
          </cell>
        </row>
        <row r="32">
          <cell r="B32">
            <v>25</v>
          </cell>
          <cell r="D32" t="str">
            <v>Priskila Catelya Narasiane</v>
          </cell>
          <cell r="F32" t="str">
            <v>-</v>
          </cell>
          <cell r="G32" t="str">
            <v>P</v>
          </cell>
          <cell r="H32" t="str">
            <v>Jailolo</v>
          </cell>
          <cell r="I32" t="str">
            <v>01.11.2018</v>
          </cell>
          <cell r="J32">
            <v>4</v>
          </cell>
          <cell r="K32" t="str">
            <v>-</v>
          </cell>
          <cell r="L32" t="str">
            <v>-</v>
          </cell>
          <cell r="M32" t="str">
            <v>√</v>
          </cell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√</v>
          </cell>
          <cell r="Z32" t="str">
            <v>-</v>
          </cell>
          <cell r="AA32" t="str">
            <v>-</v>
          </cell>
          <cell r="AB32" t="str">
            <v>Belum Kawin</v>
          </cell>
          <cell r="AC32" t="str">
            <v>Cucu</v>
          </cell>
          <cell r="AD32" t="str">
            <v xml:space="preserve"> </v>
          </cell>
        </row>
        <row r="33">
          <cell r="B33">
            <v>26</v>
          </cell>
          <cell r="C33" t="str">
            <v>: WIL.3.9 / VI / 13</v>
          </cell>
          <cell r="D33" t="str">
            <v>Hektor Oliver Teby</v>
          </cell>
          <cell r="E33" t="str">
            <v>WKO</v>
          </cell>
          <cell r="F33" t="str">
            <v>L</v>
          </cell>
          <cell r="G33" t="str">
            <v>-</v>
          </cell>
          <cell r="H33" t="str">
            <v>Tongutesungi</v>
          </cell>
          <cell r="I33" t="str">
            <v>07.10.1980</v>
          </cell>
          <cell r="J33">
            <v>42</v>
          </cell>
          <cell r="K33" t="str">
            <v>26.12.2003</v>
          </cell>
          <cell r="L33" t="str">
            <v>√</v>
          </cell>
          <cell r="M33" t="str">
            <v>-</v>
          </cell>
          <cell r="N33" t="str">
            <v>√</v>
          </cell>
          <cell r="O33" t="str">
            <v>-</v>
          </cell>
          <cell r="P33" t="str">
            <v>√</v>
          </cell>
          <cell r="Q33" t="str">
            <v>-</v>
          </cell>
          <cell r="R33" t="str">
            <v>√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SD</v>
          </cell>
          <cell r="AA33" t="str">
            <v>Tani</v>
          </cell>
          <cell r="AB33" t="str">
            <v>Kawin</v>
          </cell>
          <cell r="AC33" t="str">
            <v>Suami</v>
          </cell>
          <cell r="AD33" t="str">
            <v xml:space="preserve"> </v>
          </cell>
          <cell r="AF33" t="str">
            <v>"---"</v>
          </cell>
        </row>
        <row r="34">
          <cell r="B34">
            <v>27</v>
          </cell>
          <cell r="D34" t="str">
            <v>Saris Laarni</v>
          </cell>
          <cell r="F34" t="str">
            <v>-</v>
          </cell>
          <cell r="G34" t="str">
            <v>P</v>
          </cell>
          <cell r="H34" t="str">
            <v>Gane Timur</v>
          </cell>
          <cell r="I34" t="str">
            <v>15.06.1983</v>
          </cell>
          <cell r="J34">
            <v>39</v>
          </cell>
          <cell r="K34" t="str">
            <v>-</v>
          </cell>
          <cell r="L34" t="str">
            <v>-</v>
          </cell>
          <cell r="M34" t="str">
            <v>√</v>
          </cell>
          <cell r="N34" t="str">
            <v>-</v>
          </cell>
          <cell r="O34" t="str">
            <v>√</v>
          </cell>
          <cell r="P34" t="str">
            <v>-</v>
          </cell>
          <cell r="Q34" t="str">
            <v>√</v>
          </cell>
          <cell r="R34" t="str">
            <v>-</v>
          </cell>
          <cell r="S34" t="str">
            <v>√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SD</v>
          </cell>
          <cell r="AA34" t="str">
            <v>Tani</v>
          </cell>
          <cell r="AB34" t="str">
            <v>Kawin</v>
          </cell>
          <cell r="AC34" t="str">
            <v>Istri</v>
          </cell>
          <cell r="AD34" t="str">
            <v>Lansia</v>
          </cell>
          <cell r="AE34" t="str">
            <v>Pnt. Fanny Niomba</v>
          </cell>
          <cell r="AF34" t="str">
            <v>"---"</v>
          </cell>
        </row>
        <row r="35">
          <cell r="B35">
            <v>28</v>
          </cell>
          <cell r="D35" t="str">
            <v>Hersa Yulesto Teby</v>
          </cell>
          <cell r="F35" t="str">
            <v>L</v>
          </cell>
          <cell r="G35" t="str">
            <v>-</v>
          </cell>
          <cell r="H35" t="str">
            <v>WKO</v>
          </cell>
          <cell r="I35" t="str">
            <v>13.10.2003</v>
          </cell>
          <cell r="J35">
            <v>19</v>
          </cell>
          <cell r="K35" t="str">
            <v>-</v>
          </cell>
          <cell r="L35" t="str">
            <v>√</v>
          </cell>
          <cell r="M35" t="str">
            <v>-</v>
          </cell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 t="str">
            <v>-</v>
          </cell>
          <cell r="S35" t="str">
            <v>-</v>
          </cell>
          <cell r="T35" t="str">
            <v>√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SMA</v>
          </cell>
          <cell r="AA35" t="str">
            <v>Siswa</v>
          </cell>
          <cell r="AB35" t="str">
            <v>Belum Kawin</v>
          </cell>
          <cell r="AC35" t="str">
            <v>Anak</v>
          </cell>
          <cell r="AD35" t="str">
            <v xml:space="preserve"> </v>
          </cell>
          <cell r="AF35" t="str">
            <v>"---"</v>
          </cell>
        </row>
        <row r="36">
          <cell r="B36">
            <v>29</v>
          </cell>
          <cell r="D36" t="str">
            <v>Nava Nathania Rohani Teby</v>
          </cell>
          <cell r="F36" t="str">
            <v>-</v>
          </cell>
          <cell r="G36" t="str">
            <v>P</v>
          </cell>
          <cell r="H36" t="str">
            <v>WKO</v>
          </cell>
          <cell r="I36" t="str">
            <v>14.05.2018</v>
          </cell>
          <cell r="J36">
            <v>4</v>
          </cell>
          <cell r="K36" t="str">
            <v>-</v>
          </cell>
          <cell r="L36" t="str">
            <v>-</v>
          </cell>
          <cell r="M36" t="str">
            <v>√</v>
          </cell>
          <cell r="N36" t="str">
            <v>-</v>
          </cell>
          <cell r="O36" t="str">
            <v>-</v>
          </cell>
          <cell r="P36" t="str">
            <v>-</v>
          </cell>
          <cell r="Q36" t="str">
            <v>-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√</v>
          </cell>
          <cell r="Z36" t="str">
            <v>-</v>
          </cell>
          <cell r="AA36" t="str">
            <v>-</v>
          </cell>
          <cell r="AB36" t="str">
            <v>Belum Kawin</v>
          </cell>
          <cell r="AC36" t="str">
            <v>Anak</v>
          </cell>
          <cell r="AD36" t="str">
            <v xml:space="preserve"> </v>
          </cell>
          <cell r="AF36" t="str">
            <v>"---"</v>
          </cell>
        </row>
        <row r="37">
          <cell r="B37">
            <v>30</v>
          </cell>
          <cell r="C37" t="str">
            <v>: WIL.3.9 / VI / 15</v>
          </cell>
          <cell r="D37" t="str">
            <v>Novlan Viktor Boroni, A.Md</v>
          </cell>
          <cell r="E37" t="str">
            <v>WKO</v>
          </cell>
          <cell r="F37" t="str">
            <v>L</v>
          </cell>
          <cell r="G37" t="str">
            <v>-</v>
          </cell>
          <cell r="H37" t="str">
            <v>Ternate</v>
          </cell>
          <cell r="I37" t="str">
            <v>13.11.1988</v>
          </cell>
          <cell r="J37">
            <v>34</v>
          </cell>
          <cell r="K37" t="str">
            <v>04.11.2016</v>
          </cell>
          <cell r="L37" t="str">
            <v>√</v>
          </cell>
          <cell r="M37" t="str">
            <v>-</v>
          </cell>
          <cell r="N37" t="str">
            <v>√</v>
          </cell>
          <cell r="O37" t="str">
            <v>-</v>
          </cell>
          <cell r="P37" t="str">
            <v>√</v>
          </cell>
          <cell r="Q37" t="str">
            <v>-</v>
          </cell>
          <cell r="R37" t="str">
            <v>√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D3</v>
          </cell>
          <cell r="AA37" t="str">
            <v>Swasta</v>
          </cell>
          <cell r="AB37" t="str">
            <v>Kawin</v>
          </cell>
          <cell r="AC37" t="str">
            <v>Suami</v>
          </cell>
          <cell r="AD37" t="str">
            <v xml:space="preserve"> </v>
          </cell>
          <cell r="AE37" t="str">
            <v>Pnt. F. Denny</v>
          </cell>
          <cell r="AF37" t="str">
            <v>"---"</v>
          </cell>
        </row>
        <row r="38">
          <cell r="B38">
            <v>31</v>
          </cell>
          <cell r="D38" t="str">
            <v>Reni Resti Mandarasi</v>
          </cell>
          <cell r="F38" t="str">
            <v>-</v>
          </cell>
          <cell r="G38" t="str">
            <v>P</v>
          </cell>
          <cell r="H38" t="str">
            <v>Morotai</v>
          </cell>
          <cell r="I38" t="str">
            <v>10.02.1993</v>
          </cell>
          <cell r="J38">
            <v>29</v>
          </cell>
          <cell r="K38" t="str">
            <v>-</v>
          </cell>
          <cell r="L38" t="str">
            <v>-</v>
          </cell>
          <cell r="M38" t="str">
            <v>√</v>
          </cell>
          <cell r="N38" t="str">
            <v>-</v>
          </cell>
          <cell r="O38" t="str">
            <v>-</v>
          </cell>
          <cell r="P38" t="str">
            <v>-</v>
          </cell>
          <cell r="Q38" t="str">
            <v>√</v>
          </cell>
          <cell r="R38" t="str">
            <v>-</v>
          </cell>
          <cell r="S38" t="str">
            <v>√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SMP</v>
          </cell>
          <cell r="AA38" t="str">
            <v>IRT</v>
          </cell>
          <cell r="AB38" t="str">
            <v>Kawin</v>
          </cell>
          <cell r="AC38" t="str">
            <v>Istri</v>
          </cell>
          <cell r="AD38" t="str">
            <v xml:space="preserve"> </v>
          </cell>
          <cell r="AF38" t="str">
            <v>"---"</v>
          </cell>
        </row>
        <row r="39">
          <cell r="B39">
            <v>32</v>
          </cell>
          <cell r="D39" t="str">
            <v>Jenifer Caroline Boroni</v>
          </cell>
          <cell r="F39" t="str">
            <v>-</v>
          </cell>
          <cell r="G39" t="str">
            <v>P</v>
          </cell>
          <cell r="H39" t="str">
            <v>Wosia</v>
          </cell>
          <cell r="I39" t="str">
            <v>06.06.2015</v>
          </cell>
          <cell r="J39">
            <v>7</v>
          </cell>
          <cell r="K39" t="str">
            <v>-</v>
          </cell>
          <cell r="L39" t="str">
            <v>-</v>
          </cell>
          <cell r="M39" t="str">
            <v>√</v>
          </cell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√</v>
          </cell>
          <cell r="Z39" t="str">
            <v>SD</v>
          </cell>
          <cell r="AA39" t="str">
            <v>Siswa</v>
          </cell>
          <cell r="AB39" t="str">
            <v>Belum Kawin</v>
          </cell>
          <cell r="AC39" t="str">
            <v>Anak</v>
          </cell>
          <cell r="AD39" t="str">
            <v xml:space="preserve"> </v>
          </cell>
          <cell r="AF39" t="str">
            <v>Luar Daerah</v>
          </cell>
        </row>
        <row r="40">
          <cell r="B40">
            <v>33</v>
          </cell>
          <cell r="D40" t="str">
            <v>Alice Glori Boroni</v>
          </cell>
          <cell r="F40" t="str">
            <v>-</v>
          </cell>
          <cell r="G40" t="str">
            <v>P</v>
          </cell>
          <cell r="H40" t="str">
            <v>WKO</v>
          </cell>
          <cell r="I40" t="str">
            <v>06.12.2018</v>
          </cell>
          <cell r="J40">
            <v>4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-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√</v>
          </cell>
          <cell r="Z40" t="str">
            <v>-</v>
          </cell>
          <cell r="AA40" t="str">
            <v>-</v>
          </cell>
          <cell r="AB40" t="str">
            <v>Belum Kawin</v>
          </cell>
          <cell r="AC40" t="str">
            <v>Anak</v>
          </cell>
          <cell r="AD40" t="str">
            <v xml:space="preserve"> </v>
          </cell>
          <cell r="AF40" t="str">
            <v>"---"</v>
          </cell>
        </row>
        <row r="41">
          <cell r="B41">
            <v>34</v>
          </cell>
          <cell r="D41" t="str">
            <v>Clarisya Queen Boroni</v>
          </cell>
          <cell r="F41" t="str">
            <v>-</v>
          </cell>
          <cell r="G41" t="str">
            <v>P</v>
          </cell>
          <cell r="H41" t="str">
            <v>WKO</v>
          </cell>
          <cell r="I41" t="str">
            <v>06.06.2020</v>
          </cell>
          <cell r="J41">
            <v>2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√</v>
          </cell>
          <cell r="Z41" t="str">
            <v>-</v>
          </cell>
          <cell r="AA41" t="str">
            <v>-</v>
          </cell>
          <cell r="AB41" t="str">
            <v>Belum Kawin</v>
          </cell>
          <cell r="AC41" t="str">
            <v>Anak</v>
          </cell>
          <cell r="AD41" t="str">
            <v xml:space="preserve"> </v>
          </cell>
          <cell r="AF41" t="str">
            <v>"---"</v>
          </cell>
        </row>
        <row r="42">
          <cell r="B42">
            <v>35</v>
          </cell>
          <cell r="D42" t="str">
            <v>Anis Mandarasi</v>
          </cell>
          <cell r="F42" t="str">
            <v>-</v>
          </cell>
          <cell r="G42" t="str">
            <v>P</v>
          </cell>
          <cell r="H42" t="str">
            <v>Morotai</v>
          </cell>
          <cell r="I42" t="str">
            <v>11.01.2002</v>
          </cell>
          <cell r="J42">
            <v>20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-</v>
          </cell>
          <cell r="O42" t="str">
            <v>-</v>
          </cell>
          <cell r="P42" t="str">
            <v>-</v>
          </cell>
          <cell r="Q42" t="str">
            <v>-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√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SMP</v>
          </cell>
          <cell r="AA42" t="str">
            <v>Siswa</v>
          </cell>
          <cell r="AB42" t="str">
            <v>Belum Kawin</v>
          </cell>
          <cell r="AC42" t="str">
            <v>Saudara</v>
          </cell>
          <cell r="AD42" t="str">
            <v xml:space="preserve"> </v>
          </cell>
          <cell r="AE42" t="str">
            <v>Dkn. Amanda Ray Ray</v>
          </cell>
          <cell r="AF42" t="str">
            <v>Luar Daerah</v>
          </cell>
        </row>
        <row r="43">
          <cell r="B43">
            <v>36</v>
          </cell>
          <cell r="D43" t="str">
            <v>Since M.Komea</v>
          </cell>
          <cell r="E43" t="str">
            <v>WKO</v>
          </cell>
          <cell r="F43" t="str">
            <v>-</v>
          </cell>
          <cell r="G43" t="str">
            <v>P</v>
          </cell>
          <cell r="H43" t="str">
            <v>Manado</v>
          </cell>
          <cell r="I43" t="str">
            <v>09.03.1967</v>
          </cell>
          <cell r="J43">
            <v>55</v>
          </cell>
          <cell r="K43" t="str">
            <v>Janda</v>
          </cell>
          <cell r="L43" t="str">
            <v>-</v>
          </cell>
          <cell r="M43" t="str">
            <v>√</v>
          </cell>
          <cell r="N43" t="str">
            <v>-</v>
          </cell>
          <cell r="O43" t="str">
            <v>√</v>
          </cell>
          <cell r="P43" t="str">
            <v>-</v>
          </cell>
          <cell r="Q43" t="str">
            <v>√</v>
          </cell>
          <cell r="R43" t="str">
            <v>-</v>
          </cell>
          <cell r="S43" t="str">
            <v>√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SMA</v>
          </cell>
          <cell r="AA43" t="str">
            <v>IRT</v>
          </cell>
          <cell r="AB43" t="str">
            <v>Kawin</v>
          </cell>
          <cell r="AC43" t="str">
            <v>Orang Tua</v>
          </cell>
          <cell r="AD43" t="str">
            <v xml:space="preserve"> </v>
          </cell>
          <cell r="AF43" t="str">
            <v>"---"</v>
          </cell>
        </row>
        <row r="44">
          <cell r="B44">
            <v>37</v>
          </cell>
          <cell r="D44" t="str">
            <v>Darmanto Boroni</v>
          </cell>
          <cell r="F44" t="str">
            <v>L</v>
          </cell>
          <cell r="G44" t="str">
            <v>-</v>
          </cell>
          <cell r="H44" t="str">
            <v>Manado</v>
          </cell>
          <cell r="I44" t="str">
            <v>20.03.1992</v>
          </cell>
          <cell r="J44">
            <v>30</v>
          </cell>
          <cell r="K44" t="str">
            <v>-</v>
          </cell>
          <cell r="L44" t="str">
            <v>√</v>
          </cell>
          <cell r="M44" t="str">
            <v>-</v>
          </cell>
          <cell r="N44" t="str">
            <v>√</v>
          </cell>
          <cell r="O44" t="str">
            <v>-</v>
          </cell>
          <cell r="P44" t="str">
            <v>-</v>
          </cell>
          <cell r="Q44" t="str">
            <v>-</v>
          </cell>
          <cell r="R44" t="str">
            <v>-</v>
          </cell>
          <cell r="S44" t="str">
            <v>-</v>
          </cell>
          <cell r="T44" t="str">
            <v>√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S2</v>
          </cell>
          <cell r="AA44" t="str">
            <v>-</v>
          </cell>
          <cell r="AB44" t="str">
            <v>Belum Kawin</v>
          </cell>
          <cell r="AC44" t="str">
            <v>Saudara</v>
          </cell>
          <cell r="AD44" t="str">
            <v xml:space="preserve"> </v>
          </cell>
          <cell r="AF44" t="str">
            <v>Luar Daerah</v>
          </cell>
        </row>
        <row r="45">
          <cell r="B45">
            <v>38</v>
          </cell>
          <cell r="C45" t="str">
            <v>: WIL.3.9 / VI / 01</v>
          </cell>
          <cell r="D45" t="str">
            <v>Bernabas Serang, S.Pd</v>
          </cell>
          <cell r="E45" t="str">
            <v>WKO</v>
          </cell>
          <cell r="F45" t="str">
            <v>L</v>
          </cell>
          <cell r="G45" t="str">
            <v>-</v>
          </cell>
          <cell r="H45" t="str">
            <v>Kao</v>
          </cell>
          <cell r="I45" t="str">
            <v>12.04.1967</v>
          </cell>
          <cell r="J45">
            <v>55</v>
          </cell>
          <cell r="K45" t="str">
            <v>09.08.1985</v>
          </cell>
          <cell r="L45" t="str">
            <v>√</v>
          </cell>
          <cell r="M45" t="str">
            <v>-</v>
          </cell>
          <cell r="N45" t="str">
            <v>√</v>
          </cell>
          <cell r="O45" t="str">
            <v>-</v>
          </cell>
          <cell r="P45" t="str">
            <v>√</v>
          </cell>
          <cell r="Q45" t="str">
            <v>-</v>
          </cell>
          <cell r="R45" t="str">
            <v>√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S1</v>
          </cell>
          <cell r="AA45" t="str">
            <v>PNS</v>
          </cell>
          <cell r="AB45" t="str">
            <v>Kawin</v>
          </cell>
          <cell r="AC45" t="str">
            <v>Suami</v>
          </cell>
          <cell r="AD45" t="str">
            <v xml:space="preserve"> </v>
          </cell>
          <cell r="AF45" t="str">
            <v>Luar Daerah</v>
          </cell>
        </row>
        <row r="46">
          <cell r="B46">
            <v>39</v>
          </cell>
          <cell r="D46" t="str">
            <v>Evenia Ofa</v>
          </cell>
          <cell r="F46" t="str">
            <v>-</v>
          </cell>
          <cell r="G46" t="str">
            <v>P</v>
          </cell>
          <cell r="H46" t="str">
            <v>Duono Ibu</v>
          </cell>
          <cell r="I46" t="str">
            <v>29.02.1960</v>
          </cell>
          <cell r="J46">
            <v>62</v>
          </cell>
          <cell r="K46" t="str">
            <v>-</v>
          </cell>
          <cell r="L46" t="str">
            <v>-</v>
          </cell>
          <cell r="M46" t="str">
            <v>√</v>
          </cell>
          <cell r="N46" t="str">
            <v>-</v>
          </cell>
          <cell r="O46" t="str">
            <v>√</v>
          </cell>
          <cell r="P46" t="str">
            <v>-</v>
          </cell>
          <cell r="Q46" t="str">
            <v>√</v>
          </cell>
          <cell r="R46" t="str">
            <v>-</v>
          </cell>
          <cell r="S46" t="str">
            <v>√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SD</v>
          </cell>
          <cell r="AA46" t="str">
            <v>IRT</v>
          </cell>
          <cell r="AB46" t="str">
            <v>Kawin</v>
          </cell>
          <cell r="AC46" t="str">
            <v>Istri</v>
          </cell>
          <cell r="AD46" t="str">
            <v xml:space="preserve"> </v>
          </cell>
          <cell r="AF46" t="str">
            <v>"---"</v>
          </cell>
        </row>
        <row r="47">
          <cell r="B47">
            <v>40</v>
          </cell>
          <cell r="D47" t="str">
            <v>Rinto Serang</v>
          </cell>
          <cell r="F47" t="str">
            <v>L</v>
          </cell>
          <cell r="G47" t="str">
            <v>-</v>
          </cell>
          <cell r="H47" t="str">
            <v>Ibu</v>
          </cell>
          <cell r="I47" t="str">
            <v>16.12.1993</v>
          </cell>
          <cell r="J47">
            <v>29</v>
          </cell>
          <cell r="K47" t="str">
            <v>-</v>
          </cell>
          <cell r="L47" t="str">
            <v>√</v>
          </cell>
          <cell r="M47" t="str">
            <v>-</v>
          </cell>
          <cell r="N47" t="str">
            <v>√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√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SMA</v>
          </cell>
          <cell r="AA47" t="str">
            <v>Siswa</v>
          </cell>
          <cell r="AB47" t="str">
            <v>Belum Kawin</v>
          </cell>
          <cell r="AC47" t="str">
            <v>Anak</v>
          </cell>
          <cell r="AD47" t="str">
            <v xml:space="preserve"> </v>
          </cell>
          <cell r="AE47" t="str">
            <v>Dkn. Amanda Ray Ray</v>
          </cell>
          <cell r="AF47" t="str">
            <v>"---"</v>
          </cell>
        </row>
        <row r="48">
          <cell r="B48">
            <v>41</v>
          </cell>
          <cell r="D48" t="str">
            <v>Ressa Serang</v>
          </cell>
          <cell r="F48" t="str">
            <v>-</v>
          </cell>
          <cell r="G48" t="str">
            <v>P</v>
          </cell>
          <cell r="H48" t="str">
            <v>Doitia</v>
          </cell>
          <cell r="I48" t="str">
            <v>30.07.2004</v>
          </cell>
          <cell r="J48">
            <v>18</v>
          </cell>
          <cell r="K48" t="str">
            <v>-</v>
          </cell>
          <cell r="L48" t="str">
            <v>-</v>
          </cell>
          <cell r="M48" t="str">
            <v>√</v>
          </cell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√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SMP</v>
          </cell>
          <cell r="AA48" t="str">
            <v>Siswa</v>
          </cell>
          <cell r="AB48" t="str">
            <v>Belum Kawin</v>
          </cell>
          <cell r="AC48" t="str">
            <v>Anak</v>
          </cell>
          <cell r="AD48" t="str">
            <v xml:space="preserve"> </v>
          </cell>
          <cell r="AF48" t="str">
            <v>"---"</v>
          </cell>
        </row>
        <row r="49">
          <cell r="B49">
            <v>42</v>
          </cell>
          <cell r="C49" t="str">
            <v>: WIL.3.9 / VI / 07</v>
          </cell>
          <cell r="D49" t="str">
            <v>Yunus Sasingan</v>
          </cell>
          <cell r="E49" t="str">
            <v>WKO</v>
          </cell>
          <cell r="F49" t="str">
            <v>L</v>
          </cell>
          <cell r="G49" t="str">
            <v>-</v>
          </cell>
          <cell r="H49" t="str">
            <v>Kalipitu</v>
          </cell>
          <cell r="I49" t="str">
            <v>28.01.1972</v>
          </cell>
          <cell r="J49">
            <v>50</v>
          </cell>
          <cell r="K49" t="str">
            <v>31.01.1999</v>
          </cell>
          <cell r="L49" t="str">
            <v>√</v>
          </cell>
          <cell r="M49" t="str">
            <v>-</v>
          </cell>
          <cell r="N49" t="str">
            <v>√</v>
          </cell>
          <cell r="O49" t="str">
            <v>-</v>
          </cell>
          <cell r="P49" t="str">
            <v>√</v>
          </cell>
          <cell r="Q49" t="str">
            <v>-</v>
          </cell>
          <cell r="R49" t="str">
            <v>√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SD</v>
          </cell>
          <cell r="AA49" t="str">
            <v>Tani</v>
          </cell>
          <cell r="AB49" t="str">
            <v>Kawin</v>
          </cell>
          <cell r="AC49" t="str">
            <v>Suami</v>
          </cell>
          <cell r="AD49" t="str">
            <v xml:space="preserve"> </v>
          </cell>
          <cell r="AE49" t="str">
            <v>Dkn. Amanda Ray Ray</v>
          </cell>
          <cell r="AF49" t="str">
            <v>"---"</v>
          </cell>
        </row>
        <row r="50">
          <cell r="B50">
            <v>43</v>
          </cell>
          <cell r="D50" t="str">
            <v>Oktovina Wote</v>
          </cell>
          <cell r="F50" t="str">
            <v>-</v>
          </cell>
          <cell r="G50" t="str">
            <v>P</v>
          </cell>
          <cell r="H50" t="str">
            <v>Kalipitu</v>
          </cell>
          <cell r="I50" t="str">
            <v>01.10.1981</v>
          </cell>
          <cell r="J50">
            <v>41</v>
          </cell>
          <cell r="K50" t="str">
            <v>-</v>
          </cell>
          <cell r="L50" t="str">
            <v>-</v>
          </cell>
          <cell r="M50" t="str">
            <v>√</v>
          </cell>
          <cell r="N50" t="str">
            <v>-</v>
          </cell>
          <cell r="O50" t="str">
            <v>√</v>
          </cell>
          <cell r="P50" t="str">
            <v>-</v>
          </cell>
          <cell r="Q50" t="str">
            <v>√</v>
          </cell>
          <cell r="R50" t="str">
            <v>-</v>
          </cell>
          <cell r="S50" t="str">
            <v>√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SD</v>
          </cell>
          <cell r="AA50" t="str">
            <v>IRT</v>
          </cell>
          <cell r="AB50" t="str">
            <v>Kawin</v>
          </cell>
          <cell r="AC50" t="str">
            <v>Istri</v>
          </cell>
          <cell r="AD50" t="str">
            <v xml:space="preserve"> </v>
          </cell>
          <cell r="AF50" t="str">
            <v>"---"</v>
          </cell>
        </row>
        <row r="51">
          <cell r="B51">
            <v>44</v>
          </cell>
          <cell r="D51" t="str">
            <v>Andini Anjeli Sasingan</v>
          </cell>
          <cell r="F51" t="str">
            <v>-</v>
          </cell>
          <cell r="G51" t="str">
            <v>P</v>
          </cell>
          <cell r="H51" t="str">
            <v>WKO</v>
          </cell>
          <cell r="I51" t="str">
            <v>16.10.1999</v>
          </cell>
          <cell r="J51">
            <v>23</v>
          </cell>
          <cell r="K51" t="str">
            <v>-</v>
          </cell>
          <cell r="L51" t="str">
            <v>-</v>
          </cell>
          <cell r="M51" t="str">
            <v>√</v>
          </cell>
          <cell r="N51" t="str">
            <v>-</v>
          </cell>
          <cell r="O51" t="str">
            <v>√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√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S1</v>
          </cell>
          <cell r="AA51" t="str">
            <v>Mahasiswa</v>
          </cell>
          <cell r="AB51" t="str">
            <v>Belum Kawin</v>
          </cell>
          <cell r="AC51" t="str">
            <v>Anak</v>
          </cell>
          <cell r="AD51" t="str">
            <v xml:space="preserve"> </v>
          </cell>
          <cell r="AF51" t="str">
            <v>Luar Daerah</v>
          </cell>
        </row>
        <row r="52">
          <cell r="B52">
            <v>45</v>
          </cell>
          <cell r="D52" t="str">
            <v>Gledis Sasingan</v>
          </cell>
          <cell r="F52" t="str">
            <v>-</v>
          </cell>
          <cell r="G52" t="str">
            <v>P</v>
          </cell>
          <cell r="H52" t="str">
            <v>Kalipitu</v>
          </cell>
          <cell r="I52" t="str">
            <v>07.05.2004</v>
          </cell>
          <cell r="J52">
            <v>18</v>
          </cell>
          <cell r="K52" t="str">
            <v>-</v>
          </cell>
          <cell r="L52" t="str">
            <v>-</v>
          </cell>
          <cell r="M52" t="str">
            <v>√</v>
          </cell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√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SMA</v>
          </cell>
          <cell r="AA52" t="str">
            <v>Siswa</v>
          </cell>
          <cell r="AB52" t="str">
            <v>Belum Kawin</v>
          </cell>
          <cell r="AC52" t="str">
            <v>Anak</v>
          </cell>
          <cell r="AD52" t="str">
            <v xml:space="preserve"> </v>
          </cell>
          <cell r="AF52" t="str">
            <v>"---"</v>
          </cell>
        </row>
        <row r="53">
          <cell r="B53">
            <v>46</v>
          </cell>
          <cell r="C53" t="str">
            <v>: WIL.3.9 / VI / 11</v>
          </cell>
          <cell r="D53" t="str">
            <v>Fredik Hopaya</v>
          </cell>
          <cell r="E53" t="str">
            <v>WKO</v>
          </cell>
          <cell r="F53" t="str">
            <v>L</v>
          </cell>
          <cell r="G53" t="str">
            <v>-</v>
          </cell>
          <cell r="H53" t="str">
            <v>Tobelo</v>
          </cell>
          <cell r="I53" t="str">
            <v>15.03.1987</v>
          </cell>
          <cell r="J53">
            <v>35</v>
          </cell>
          <cell r="K53" t="str">
            <v>02.05.2014</v>
          </cell>
          <cell r="L53" t="str">
            <v>√</v>
          </cell>
          <cell r="M53" t="str">
            <v>-</v>
          </cell>
          <cell r="N53" t="str">
            <v>√</v>
          </cell>
          <cell r="O53" t="str">
            <v>-</v>
          </cell>
          <cell r="P53" t="str">
            <v>√</v>
          </cell>
          <cell r="Q53" t="str">
            <v>-</v>
          </cell>
          <cell r="R53" t="str">
            <v>√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SMA</v>
          </cell>
          <cell r="AA53" t="str">
            <v>PNS</v>
          </cell>
          <cell r="AB53" t="str">
            <v>Kawin</v>
          </cell>
          <cell r="AC53" t="str">
            <v>Suami</v>
          </cell>
          <cell r="AD53" t="str">
            <v xml:space="preserve"> </v>
          </cell>
          <cell r="AF53" t="str">
            <v>"---"</v>
          </cell>
        </row>
        <row r="54">
          <cell r="B54">
            <v>47</v>
          </cell>
          <cell r="D54" t="str">
            <v>Jeshya A. Boediman,S.S</v>
          </cell>
          <cell r="F54" t="str">
            <v>-</v>
          </cell>
          <cell r="G54" t="str">
            <v>P</v>
          </cell>
          <cell r="H54" t="str">
            <v>Bekasi</v>
          </cell>
          <cell r="I54" t="str">
            <v>19.09.1992</v>
          </cell>
          <cell r="J54">
            <v>30</v>
          </cell>
          <cell r="K54" t="str">
            <v>-</v>
          </cell>
          <cell r="L54" t="str">
            <v>-</v>
          </cell>
          <cell r="M54" t="str">
            <v>√</v>
          </cell>
          <cell r="N54" t="str">
            <v>-</v>
          </cell>
          <cell r="O54" t="str">
            <v>√</v>
          </cell>
          <cell r="P54" t="str">
            <v>-</v>
          </cell>
          <cell r="Q54" t="str">
            <v>√</v>
          </cell>
          <cell r="R54" t="str">
            <v>-</v>
          </cell>
          <cell r="S54" t="str">
            <v>√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S1</v>
          </cell>
          <cell r="AA54" t="str">
            <v>IRT</v>
          </cell>
          <cell r="AB54" t="str">
            <v>Kawin</v>
          </cell>
          <cell r="AC54" t="str">
            <v>Istri</v>
          </cell>
          <cell r="AD54" t="str">
            <v>Lansia</v>
          </cell>
          <cell r="AF54" t="str">
            <v>"---"</v>
          </cell>
        </row>
        <row r="55">
          <cell r="B55">
            <v>48</v>
          </cell>
          <cell r="D55" t="str">
            <v>Felicia Nathanuela Hopaya</v>
          </cell>
          <cell r="F55" t="str">
            <v>-</v>
          </cell>
          <cell r="G55" t="str">
            <v>P</v>
          </cell>
          <cell r="H55" t="str">
            <v>Tobelo</v>
          </cell>
          <cell r="I55" t="str">
            <v>24.02.2016</v>
          </cell>
          <cell r="J55">
            <v>6</v>
          </cell>
          <cell r="K55" t="str">
            <v>-</v>
          </cell>
          <cell r="L55" t="str">
            <v>-</v>
          </cell>
          <cell r="M55" t="str">
            <v>√</v>
          </cell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√</v>
          </cell>
          <cell r="Z55" t="str">
            <v>TK</v>
          </cell>
          <cell r="AA55" t="str">
            <v>Siswa</v>
          </cell>
          <cell r="AB55" t="str">
            <v>Belum Kawin</v>
          </cell>
          <cell r="AC55" t="str">
            <v>Anak</v>
          </cell>
          <cell r="AD55" t="str">
            <v xml:space="preserve"> </v>
          </cell>
          <cell r="AE55" t="str">
            <v>Pnt. F. Denny</v>
          </cell>
          <cell r="AF55" t="str">
            <v>"---"</v>
          </cell>
        </row>
        <row r="56">
          <cell r="B56">
            <v>49</v>
          </cell>
          <cell r="D56" t="str">
            <v>Feivel Kenneth  Hopaya</v>
          </cell>
          <cell r="F56" t="str">
            <v>L</v>
          </cell>
          <cell r="G56" t="str">
            <v>-</v>
          </cell>
          <cell r="H56" t="str">
            <v>Tobelo</v>
          </cell>
          <cell r="I56" t="str">
            <v>18.08.2018</v>
          </cell>
          <cell r="J56">
            <v>4</v>
          </cell>
          <cell r="K56" t="str">
            <v>-</v>
          </cell>
          <cell r="L56" t="str">
            <v>√</v>
          </cell>
          <cell r="M56" t="str">
            <v>-</v>
          </cell>
          <cell r="N56" t="str">
            <v>-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√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Belum Kawin</v>
          </cell>
          <cell r="AC56" t="str">
            <v>Anak</v>
          </cell>
          <cell r="AD56" t="str">
            <v xml:space="preserve"> </v>
          </cell>
          <cell r="AF56" t="str">
            <v>"---"</v>
          </cell>
        </row>
        <row r="57">
          <cell r="B57">
            <v>50</v>
          </cell>
          <cell r="D57" t="str">
            <v>Faithlyn Aurelia Manipa</v>
          </cell>
          <cell r="F57" t="str">
            <v>-</v>
          </cell>
          <cell r="G57" t="str">
            <v>P</v>
          </cell>
          <cell r="H57" t="str">
            <v>Tobelo</v>
          </cell>
          <cell r="I57" t="str">
            <v>20.10.2020</v>
          </cell>
          <cell r="J57">
            <v>2</v>
          </cell>
          <cell r="K57" t="str">
            <v>-</v>
          </cell>
          <cell r="L57" t="str">
            <v>-</v>
          </cell>
          <cell r="M57" t="str">
            <v>√</v>
          </cell>
          <cell r="N57" t="str">
            <v>-</v>
          </cell>
          <cell r="O57" t="str">
            <v>-</v>
          </cell>
          <cell r="P57" t="str">
            <v>-</v>
          </cell>
          <cell r="Q57" t="str">
            <v>-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√</v>
          </cell>
          <cell r="Z57" t="str">
            <v>-</v>
          </cell>
          <cell r="AA57" t="str">
            <v>-</v>
          </cell>
          <cell r="AB57" t="str">
            <v>Belum Kawin</v>
          </cell>
          <cell r="AC57" t="str">
            <v>Anak</v>
          </cell>
          <cell r="AD57" t="str">
            <v xml:space="preserve"> </v>
          </cell>
          <cell r="AF57" t="str">
            <v>"---"</v>
          </cell>
        </row>
        <row r="58">
          <cell r="B58">
            <v>51</v>
          </cell>
          <cell r="C58" t="str">
            <v>: WIL.3.9 / VI / 02</v>
          </cell>
          <cell r="D58" t="str">
            <v>Efrat Oktavianus Rau</v>
          </cell>
          <cell r="E58" t="str">
            <v>WKO</v>
          </cell>
          <cell r="F58" t="str">
            <v>L</v>
          </cell>
          <cell r="G58" t="str">
            <v>-</v>
          </cell>
          <cell r="H58" t="str">
            <v>Ternate</v>
          </cell>
          <cell r="I58" t="str">
            <v>07.10.1976</v>
          </cell>
          <cell r="J58">
            <v>46</v>
          </cell>
          <cell r="K58" t="str">
            <v>23.01.1999</v>
          </cell>
          <cell r="L58" t="str">
            <v>√</v>
          </cell>
          <cell r="M58" t="str">
            <v>-</v>
          </cell>
          <cell r="N58" t="str">
            <v>√</v>
          </cell>
          <cell r="O58" t="str">
            <v>-</v>
          </cell>
          <cell r="P58" t="str">
            <v>√</v>
          </cell>
          <cell r="Q58" t="str">
            <v>-</v>
          </cell>
          <cell r="R58" t="str">
            <v>√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SMA</v>
          </cell>
          <cell r="AA58" t="str">
            <v>Swasta</v>
          </cell>
          <cell r="AB58" t="str">
            <v>Kawin</v>
          </cell>
          <cell r="AC58" t="str">
            <v>Suami</v>
          </cell>
          <cell r="AD58" t="str">
            <v xml:space="preserve"> </v>
          </cell>
          <cell r="AF58" t="str">
            <v>"---"</v>
          </cell>
        </row>
        <row r="59">
          <cell r="B59">
            <v>52</v>
          </cell>
          <cell r="D59" t="str">
            <v>Yessi Deysi Tumewu</v>
          </cell>
          <cell r="F59" t="str">
            <v>-</v>
          </cell>
          <cell r="G59" t="str">
            <v>P</v>
          </cell>
          <cell r="H59" t="str">
            <v>Sendangan</v>
          </cell>
          <cell r="I59" t="str">
            <v>03.07.1980</v>
          </cell>
          <cell r="J59">
            <v>42</v>
          </cell>
          <cell r="K59" t="str">
            <v>-</v>
          </cell>
          <cell r="L59" t="str">
            <v>-</v>
          </cell>
          <cell r="M59" t="str">
            <v>√</v>
          </cell>
          <cell r="N59" t="str">
            <v>-</v>
          </cell>
          <cell r="O59" t="str">
            <v>√</v>
          </cell>
          <cell r="P59" t="str">
            <v>-</v>
          </cell>
          <cell r="Q59" t="str">
            <v>√</v>
          </cell>
          <cell r="R59" t="str">
            <v>-</v>
          </cell>
          <cell r="S59" t="str">
            <v>√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SMK</v>
          </cell>
          <cell r="AA59" t="str">
            <v>IRT</v>
          </cell>
          <cell r="AB59" t="str">
            <v>Kawin</v>
          </cell>
          <cell r="AC59" t="str">
            <v>Istri</v>
          </cell>
          <cell r="AD59" t="str">
            <v xml:space="preserve"> </v>
          </cell>
          <cell r="AF59" t="str">
            <v>"---"</v>
          </cell>
        </row>
        <row r="60">
          <cell r="B60">
            <v>53</v>
          </cell>
          <cell r="D60" t="str">
            <v>Raynaldi Taviansi Rau</v>
          </cell>
          <cell r="F60" t="str">
            <v>L</v>
          </cell>
          <cell r="G60" t="str">
            <v>-</v>
          </cell>
          <cell r="H60" t="str">
            <v>Ternate</v>
          </cell>
          <cell r="I60" t="str">
            <v>23.04.1999</v>
          </cell>
          <cell r="J60">
            <v>23</v>
          </cell>
          <cell r="K60" t="str">
            <v>-</v>
          </cell>
          <cell r="L60" t="str">
            <v>√</v>
          </cell>
          <cell r="M60" t="str">
            <v>-</v>
          </cell>
          <cell r="N60" t="str">
            <v>√</v>
          </cell>
          <cell r="O60" t="str">
            <v>-</v>
          </cell>
          <cell r="P60" t="str">
            <v>-</v>
          </cell>
          <cell r="Q60" t="str">
            <v>-</v>
          </cell>
          <cell r="R60" t="str">
            <v>-</v>
          </cell>
          <cell r="S60" t="str">
            <v>-</v>
          </cell>
          <cell r="T60" t="str">
            <v>√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S1</v>
          </cell>
          <cell r="AA60" t="str">
            <v>Mahasiswa</v>
          </cell>
          <cell r="AB60" t="str">
            <v>Belum Kawin</v>
          </cell>
          <cell r="AC60" t="str">
            <v>Anak</v>
          </cell>
          <cell r="AD60" t="str">
            <v xml:space="preserve"> </v>
          </cell>
          <cell r="AF60" t="str">
            <v>Luar Daerah</v>
          </cell>
        </row>
        <row r="61">
          <cell r="B61">
            <v>54</v>
          </cell>
          <cell r="D61" t="str">
            <v>Geraldi Roger Rau</v>
          </cell>
          <cell r="F61" t="str">
            <v>L</v>
          </cell>
          <cell r="G61" t="str">
            <v>-</v>
          </cell>
          <cell r="H61" t="str">
            <v>Sendangan</v>
          </cell>
          <cell r="I61" t="str">
            <v>07.06.2003</v>
          </cell>
          <cell r="J61">
            <v>19</v>
          </cell>
          <cell r="K61" t="str">
            <v>-</v>
          </cell>
          <cell r="L61" t="str">
            <v>√</v>
          </cell>
          <cell r="M61" t="str">
            <v>-</v>
          </cell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√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SMK</v>
          </cell>
          <cell r="AA61" t="str">
            <v>Siswa</v>
          </cell>
          <cell r="AB61" t="str">
            <v>Belum Kawin</v>
          </cell>
          <cell r="AC61" t="str">
            <v>Anak</v>
          </cell>
          <cell r="AD61" t="str">
            <v xml:space="preserve"> </v>
          </cell>
          <cell r="AE61" t="str">
            <v>Pnt. Fanny Niomba</v>
          </cell>
          <cell r="AF61" t="str">
            <v>"---"</v>
          </cell>
        </row>
        <row r="62">
          <cell r="B62">
            <v>55</v>
          </cell>
          <cell r="C62" t="str">
            <v>: WIL.3.9 / VI / 19</v>
          </cell>
          <cell r="D62" t="str">
            <v>Frangky Senen</v>
          </cell>
          <cell r="E62" t="str">
            <v>WKO</v>
          </cell>
          <cell r="F62" t="str">
            <v>L</v>
          </cell>
          <cell r="G62" t="str">
            <v>-</v>
          </cell>
          <cell r="H62" t="str">
            <v>Ngaon</v>
          </cell>
          <cell r="I62" t="str">
            <v>19.09.1979</v>
          </cell>
          <cell r="J62">
            <v>43</v>
          </cell>
          <cell r="K62" t="str">
            <v>19.09.2018</v>
          </cell>
          <cell r="L62" t="str">
            <v>√</v>
          </cell>
          <cell r="M62" t="str">
            <v>-</v>
          </cell>
          <cell r="N62" t="str">
            <v>√</v>
          </cell>
          <cell r="O62" t="str">
            <v>-</v>
          </cell>
          <cell r="P62" t="str">
            <v>√</v>
          </cell>
          <cell r="Q62" t="str">
            <v>-</v>
          </cell>
          <cell r="R62" t="str">
            <v>√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SMA</v>
          </cell>
          <cell r="AA62" t="str">
            <v>Sopir</v>
          </cell>
          <cell r="AB62" t="str">
            <v>Kawin</v>
          </cell>
          <cell r="AC62" t="str">
            <v>Suami</v>
          </cell>
          <cell r="AD62" t="str">
            <v xml:space="preserve"> </v>
          </cell>
          <cell r="AF62" t="str">
            <v>"---"</v>
          </cell>
        </row>
        <row r="63">
          <cell r="B63">
            <v>56</v>
          </cell>
          <cell r="D63" t="str">
            <v>Yani Gritje Tuisan</v>
          </cell>
          <cell r="F63" t="str">
            <v>-</v>
          </cell>
          <cell r="G63" t="str">
            <v>P</v>
          </cell>
          <cell r="H63" t="str">
            <v>Tobelo</v>
          </cell>
          <cell r="I63" t="str">
            <v>23.01.1981</v>
          </cell>
          <cell r="J63">
            <v>41</v>
          </cell>
          <cell r="K63" t="str">
            <v>-</v>
          </cell>
          <cell r="L63" t="str">
            <v>-</v>
          </cell>
          <cell r="M63" t="str">
            <v>√</v>
          </cell>
          <cell r="N63" t="str">
            <v>-</v>
          </cell>
          <cell r="O63" t="str">
            <v>√</v>
          </cell>
          <cell r="P63" t="str">
            <v>-</v>
          </cell>
          <cell r="Q63" t="str">
            <v>√</v>
          </cell>
          <cell r="R63" t="str">
            <v>-</v>
          </cell>
          <cell r="S63" t="str">
            <v>√</v>
          </cell>
          <cell r="T63" t="str">
            <v>-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SMA</v>
          </cell>
          <cell r="AA63" t="str">
            <v>IRT</v>
          </cell>
          <cell r="AB63" t="str">
            <v>Kawin</v>
          </cell>
          <cell r="AC63" t="str">
            <v>Istri</v>
          </cell>
          <cell r="AD63" t="str">
            <v xml:space="preserve"> </v>
          </cell>
          <cell r="AF63" t="str">
            <v>"---"</v>
          </cell>
        </row>
        <row r="64">
          <cell r="B64">
            <v>57</v>
          </cell>
          <cell r="D64" t="str">
            <v>Cindy Andiny Kitong</v>
          </cell>
          <cell r="F64" t="str">
            <v>-</v>
          </cell>
          <cell r="G64" t="str">
            <v>P</v>
          </cell>
          <cell r="H64" t="str">
            <v>Tobelo</v>
          </cell>
          <cell r="I64" t="str">
            <v>16.10.2002</v>
          </cell>
          <cell r="J64">
            <v>20</v>
          </cell>
          <cell r="K64" t="str">
            <v>-</v>
          </cell>
          <cell r="L64" t="str">
            <v>-</v>
          </cell>
          <cell r="M64" t="str">
            <v>√</v>
          </cell>
          <cell r="N64" t="str">
            <v>-</v>
          </cell>
          <cell r="O64" t="str">
            <v>√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√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S1</v>
          </cell>
          <cell r="AA64" t="str">
            <v>Mahasiswa</v>
          </cell>
          <cell r="AB64" t="str">
            <v>Belum Kawin</v>
          </cell>
          <cell r="AC64" t="str">
            <v>Anak</v>
          </cell>
          <cell r="AD64" t="str">
            <v xml:space="preserve"> </v>
          </cell>
          <cell r="AF64" t="str">
            <v>"---"</v>
          </cell>
        </row>
        <row r="65">
          <cell r="B65">
            <v>58</v>
          </cell>
          <cell r="D65" t="str">
            <v>Ribka Immanuela Kitong</v>
          </cell>
          <cell r="F65" t="str">
            <v>-</v>
          </cell>
          <cell r="G65" t="str">
            <v>P</v>
          </cell>
          <cell r="H65" t="str">
            <v>Tobelo</v>
          </cell>
          <cell r="I65" t="str">
            <v>06.06.2007</v>
          </cell>
          <cell r="J65">
            <v>15</v>
          </cell>
          <cell r="K65" t="str">
            <v>-</v>
          </cell>
          <cell r="L65" t="str">
            <v>-</v>
          </cell>
          <cell r="M65" t="str">
            <v>√</v>
          </cell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√</v>
          </cell>
          <cell r="X65" t="str">
            <v>-</v>
          </cell>
          <cell r="Y65" t="str">
            <v>-</v>
          </cell>
          <cell r="Z65" t="str">
            <v>SMP</v>
          </cell>
          <cell r="AA65" t="str">
            <v>Siswa</v>
          </cell>
          <cell r="AB65" t="str">
            <v>Belum Kawin</v>
          </cell>
          <cell r="AC65" t="str">
            <v>Anak</v>
          </cell>
          <cell r="AD65" t="str">
            <v xml:space="preserve"> </v>
          </cell>
          <cell r="AF65" t="str">
            <v>"---"</v>
          </cell>
        </row>
        <row r="66">
          <cell r="B66">
            <v>59</v>
          </cell>
          <cell r="D66" t="str">
            <v>Valentino Ario Kitong</v>
          </cell>
          <cell r="F66" t="str">
            <v>L</v>
          </cell>
          <cell r="G66" t="str">
            <v>-</v>
          </cell>
          <cell r="H66" t="str">
            <v>Tobelo</v>
          </cell>
          <cell r="I66" t="str">
            <v>14.02.2009</v>
          </cell>
          <cell r="J66">
            <v>13</v>
          </cell>
          <cell r="K66" t="str">
            <v>-</v>
          </cell>
          <cell r="L66" t="str">
            <v>√</v>
          </cell>
          <cell r="M66" t="str">
            <v>-</v>
          </cell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√</v>
          </cell>
          <cell r="Y66" t="str">
            <v>-</v>
          </cell>
          <cell r="Z66" t="str">
            <v>SD</v>
          </cell>
          <cell r="AA66" t="str">
            <v>Siswa</v>
          </cell>
          <cell r="AB66" t="str">
            <v>Belum Kawin</v>
          </cell>
          <cell r="AC66" t="str">
            <v>Anak</v>
          </cell>
          <cell r="AD66" t="str">
            <v xml:space="preserve"> </v>
          </cell>
          <cell r="AE66" t="str">
            <v>Pnt. Fanny Niomba</v>
          </cell>
          <cell r="AF66" t="str">
            <v>"---"</v>
          </cell>
        </row>
        <row r="67">
          <cell r="B67">
            <v>60</v>
          </cell>
          <cell r="D67" t="str">
            <v>Shaquella Evangeline Senen</v>
          </cell>
          <cell r="F67" t="str">
            <v>-</v>
          </cell>
          <cell r="G67" t="str">
            <v>P</v>
          </cell>
          <cell r="H67" t="str">
            <v>Tobelo</v>
          </cell>
          <cell r="I67" t="str">
            <v>10.04.2020</v>
          </cell>
          <cell r="J67">
            <v>2</v>
          </cell>
          <cell r="K67" t="str">
            <v>-</v>
          </cell>
          <cell r="L67" t="str">
            <v>-</v>
          </cell>
          <cell r="M67" t="str">
            <v>-</v>
          </cell>
          <cell r="N67" t="str">
            <v>-</v>
          </cell>
          <cell r="O67" t="str">
            <v>-</v>
          </cell>
          <cell r="P67" t="str">
            <v>-</v>
          </cell>
          <cell r="Q67" t="str">
            <v>-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√</v>
          </cell>
          <cell r="Z67" t="str">
            <v>-</v>
          </cell>
          <cell r="AA67" t="str">
            <v>-</v>
          </cell>
          <cell r="AB67" t="str">
            <v>Belum Kawin</v>
          </cell>
          <cell r="AC67" t="str">
            <v>Anak</v>
          </cell>
          <cell r="AD67" t="str">
            <v xml:space="preserve"> </v>
          </cell>
          <cell r="AF67" t="str">
            <v>"---"</v>
          </cell>
        </row>
        <row r="68">
          <cell r="B68">
            <v>61</v>
          </cell>
          <cell r="D68" t="str">
            <v>Nofrianti SintiyaTuisan</v>
          </cell>
          <cell r="F68" t="str">
            <v>-</v>
          </cell>
          <cell r="G68" t="str">
            <v>P</v>
          </cell>
          <cell r="H68" t="str">
            <v>WKO</v>
          </cell>
          <cell r="I68" t="str">
            <v>09.11.2002</v>
          </cell>
          <cell r="J68">
            <v>20</v>
          </cell>
          <cell r="K68" t="str">
            <v>-</v>
          </cell>
          <cell r="L68" t="str">
            <v>-</v>
          </cell>
          <cell r="M68" t="str">
            <v>√</v>
          </cell>
          <cell r="N68" t="str">
            <v>-</v>
          </cell>
          <cell r="O68" t="str">
            <v>√</v>
          </cell>
          <cell r="P68" t="str">
            <v>-</v>
          </cell>
          <cell r="Q68" t="str">
            <v>-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√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SD</v>
          </cell>
          <cell r="AA68" t="str">
            <v>-</v>
          </cell>
          <cell r="AB68" t="str">
            <v>Belum Kawin</v>
          </cell>
          <cell r="AC68" t="str">
            <v>Anak</v>
          </cell>
          <cell r="AD68" t="str">
            <v xml:space="preserve"> </v>
          </cell>
          <cell r="AF68" t="str">
            <v>"---"</v>
          </cell>
        </row>
        <row r="69">
          <cell r="B69">
            <v>62</v>
          </cell>
          <cell r="C69" t="str">
            <v>: WIL.3.9 / VI / 05</v>
          </cell>
          <cell r="D69" t="str">
            <v>Yoniksen Sambali</v>
          </cell>
          <cell r="E69" t="str">
            <v>WKO</v>
          </cell>
          <cell r="F69" t="str">
            <v>L</v>
          </cell>
          <cell r="G69" t="str">
            <v>-</v>
          </cell>
          <cell r="H69" t="str">
            <v>Morotai</v>
          </cell>
          <cell r="I69" t="str">
            <v>11.06.1974</v>
          </cell>
          <cell r="J69">
            <v>48</v>
          </cell>
          <cell r="K69" t="str">
            <v>26.12.2002</v>
          </cell>
          <cell r="L69" t="str">
            <v>√</v>
          </cell>
          <cell r="M69" t="str">
            <v>-</v>
          </cell>
          <cell r="N69" t="str">
            <v>√</v>
          </cell>
          <cell r="O69" t="str">
            <v>-</v>
          </cell>
          <cell r="P69" t="str">
            <v>√</v>
          </cell>
          <cell r="Q69" t="str">
            <v>-</v>
          </cell>
          <cell r="R69" t="str">
            <v>√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SMA</v>
          </cell>
          <cell r="AA69" t="str">
            <v>Wiraswasta</v>
          </cell>
          <cell r="AB69" t="str">
            <v>Kawin</v>
          </cell>
          <cell r="AC69" t="str">
            <v>Suami</v>
          </cell>
          <cell r="AD69" t="str">
            <v>Lansia</v>
          </cell>
          <cell r="AF69" t="str">
            <v>"---"</v>
          </cell>
        </row>
        <row r="70">
          <cell r="B70">
            <v>63</v>
          </cell>
          <cell r="D70" t="str">
            <v>Noflien Kamalaheng</v>
          </cell>
          <cell r="F70" t="str">
            <v>-</v>
          </cell>
          <cell r="G70" t="str">
            <v>P</v>
          </cell>
          <cell r="H70" t="str">
            <v>Tobelo</v>
          </cell>
          <cell r="I70" t="str">
            <v>15.11.1979</v>
          </cell>
          <cell r="J70">
            <v>43</v>
          </cell>
          <cell r="K70" t="str">
            <v>-</v>
          </cell>
          <cell r="L70" t="str">
            <v>-</v>
          </cell>
          <cell r="M70" t="str">
            <v>√</v>
          </cell>
          <cell r="N70" t="str">
            <v>-</v>
          </cell>
          <cell r="O70" t="str">
            <v>√</v>
          </cell>
          <cell r="P70" t="str">
            <v>-</v>
          </cell>
          <cell r="Q70" t="str">
            <v>√</v>
          </cell>
          <cell r="R70" t="str">
            <v>-</v>
          </cell>
          <cell r="S70" t="str">
            <v>√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SMA</v>
          </cell>
          <cell r="AA70" t="str">
            <v>IRT</v>
          </cell>
          <cell r="AB70" t="str">
            <v>Kawin</v>
          </cell>
          <cell r="AC70" t="str">
            <v>Istri</v>
          </cell>
          <cell r="AD70" t="str">
            <v>Lansia</v>
          </cell>
          <cell r="AF70" t="str">
            <v>"---"</v>
          </cell>
        </row>
        <row r="71">
          <cell r="B71">
            <v>64</v>
          </cell>
          <cell r="D71" t="str">
            <v>Thio Norwis Sambali</v>
          </cell>
          <cell r="F71" t="str">
            <v>L</v>
          </cell>
          <cell r="G71" t="str">
            <v>-</v>
          </cell>
          <cell r="H71" t="str">
            <v>Galela</v>
          </cell>
          <cell r="I71" t="str">
            <v>20.02.1997</v>
          </cell>
          <cell r="J71">
            <v>25</v>
          </cell>
          <cell r="L71" t="str">
            <v>√</v>
          </cell>
          <cell r="M71" t="str">
            <v>-</v>
          </cell>
          <cell r="N71" t="str">
            <v>√</v>
          </cell>
          <cell r="O71" t="str">
            <v>-</v>
          </cell>
          <cell r="P71" t="str">
            <v>-</v>
          </cell>
          <cell r="Q71" t="str">
            <v>-</v>
          </cell>
          <cell r="R71" t="str">
            <v>-</v>
          </cell>
          <cell r="S71" t="str">
            <v>-</v>
          </cell>
          <cell r="T71" t="str">
            <v>√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SMA</v>
          </cell>
          <cell r="AA71" t="str">
            <v>Wiraswasta</v>
          </cell>
          <cell r="AB71" t="str">
            <v>Belum Kawin</v>
          </cell>
          <cell r="AC71" t="str">
            <v>Anak</v>
          </cell>
          <cell r="AD71" t="str">
            <v>Lansia</v>
          </cell>
          <cell r="AE71" t="str">
            <v>Pnt. Y. Moot</v>
          </cell>
          <cell r="AF71" t="str">
            <v>"---"</v>
          </cell>
        </row>
        <row r="72">
          <cell r="B72">
            <v>65</v>
          </cell>
          <cell r="D72" t="str">
            <v>Thimotius Sambali</v>
          </cell>
          <cell r="F72" t="str">
            <v>L</v>
          </cell>
          <cell r="G72" t="str">
            <v>-</v>
          </cell>
          <cell r="H72" t="str">
            <v>Tobelo</v>
          </cell>
          <cell r="I72" t="str">
            <v>03.09.2005</v>
          </cell>
          <cell r="J72">
            <v>17</v>
          </cell>
          <cell r="K72" t="str">
            <v>-</v>
          </cell>
          <cell r="L72" t="str">
            <v>√</v>
          </cell>
          <cell r="M72" t="str">
            <v>-</v>
          </cell>
          <cell r="N72" t="str">
            <v>√</v>
          </cell>
          <cell r="O72" t="str">
            <v>-</v>
          </cell>
          <cell r="P72" t="str">
            <v>-</v>
          </cell>
          <cell r="Q72" t="str">
            <v>-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√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SMA</v>
          </cell>
          <cell r="AA72" t="str">
            <v>Siswa</v>
          </cell>
          <cell r="AB72" t="str">
            <v>Belum Kawin</v>
          </cell>
          <cell r="AC72" t="str">
            <v>Anak</v>
          </cell>
          <cell r="AD72" t="str">
            <v>Lansia</v>
          </cell>
          <cell r="AF72" t="str">
            <v>"---"</v>
          </cell>
        </row>
        <row r="73">
          <cell r="B73">
            <v>66</v>
          </cell>
          <cell r="C73" t="str">
            <v>: WIL.3.9 / VI / 17</v>
          </cell>
          <cell r="D73" t="str">
            <v>Robert Maras</v>
          </cell>
          <cell r="E73" t="str">
            <v>WKO</v>
          </cell>
          <cell r="F73" t="str">
            <v>L</v>
          </cell>
          <cell r="G73" t="str">
            <v>-</v>
          </cell>
          <cell r="H73" t="str">
            <v>Tobelo</v>
          </cell>
          <cell r="I73" t="str">
            <v>21.07.1983</v>
          </cell>
          <cell r="J73">
            <v>39</v>
          </cell>
          <cell r="K73" t="str">
            <v>26.12.2016</v>
          </cell>
          <cell r="L73" t="str">
            <v>√</v>
          </cell>
          <cell r="M73" t="str">
            <v>-</v>
          </cell>
          <cell r="N73" t="str">
            <v>√</v>
          </cell>
          <cell r="O73" t="str">
            <v>-</v>
          </cell>
          <cell r="P73" t="str">
            <v>√</v>
          </cell>
          <cell r="Q73" t="str">
            <v>-</v>
          </cell>
          <cell r="R73" t="str">
            <v>√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SMP</v>
          </cell>
          <cell r="AA73" t="str">
            <v>Tani</v>
          </cell>
          <cell r="AB73" t="str">
            <v>Kawin</v>
          </cell>
          <cell r="AC73" t="str">
            <v>Suami</v>
          </cell>
          <cell r="AD73" t="str">
            <v>Lansia</v>
          </cell>
          <cell r="AF73" t="str">
            <v>"---"</v>
          </cell>
        </row>
        <row r="74">
          <cell r="B74">
            <v>67</v>
          </cell>
          <cell r="D74" t="str">
            <v>Ichelsyana Bawengket</v>
          </cell>
          <cell r="F74" t="str">
            <v>-</v>
          </cell>
          <cell r="G74" t="str">
            <v>P</v>
          </cell>
          <cell r="H74" t="str">
            <v>Kailupa</v>
          </cell>
          <cell r="I74" t="str">
            <v>15.01.1982</v>
          </cell>
          <cell r="J74">
            <v>40</v>
          </cell>
          <cell r="K74" t="str">
            <v>-</v>
          </cell>
          <cell r="L74" t="str">
            <v>-</v>
          </cell>
          <cell r="M74" t="str">
            <v>√</v>
          </cell>
          <cell r="N74" t="str">
            <v>-</v>
          </cell>
          <cell r="O74" t="str">
            <v>√</v>
          </cell>
          <cell r="P74" t="str">
            <v>-</v>
          </cell>
          <cell r="Q74" t="str">
            <v>√</v>
          </cell>
          <cell r="R74" t="str">
            <v>-</v>
          </cell>
          <cell r="S74" t="str">
            <v>√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SD</v>
          </cell>
          <cell r="AA74" t="str">
            <v>IRT</v>
          </cell>
          <cell r="AB74" t="str">
            <v>Kawin</v>
          </cell>
          <cell r="AC74" t="str">
            <v>Istri</v>
          </cell>
          <cell r="AD74" t="str">
            <v>Lansia</v>
          </cell>
          <cell r="AF74" t="str">
            <v>"---"</v>
          </cell>
        </row>
        <row r="75">
          <cell r="B75">
            <v>68</v>
          </cell>
          <cell r="D75" t="str">
            <v>Jeni Maras</v>
          </cell>
          <cell r="F75" t="str">
            <v>-</v>
          </cell>
          <cell r="G75" t="str">
            <v>P</v>
          </cell>
          <cell r="H75" t="str">
            <v>Tobelo</v>
          </cell>
          <cell r="I75" t="str">
            <v>23.06.2001</v>
          </cell>
          <cell r="J75">
            <v>21</v>
          </cell>
          <cell r="K75" t="str">
            <v>-</v>
          </cell>
          <cell r="L75" t="str">
            <v>-</v>
          </cell>
          <cell r="M75" t="str">
            <v>√</v>
          </cell>
          <cell r="N75" t="str">
            <v>-</v>
          </cell>
          <cell r="O75" t="str">
            <v>-</v>
          </cell>
          <cell r="P75" t="str">
            <v>-</v>
          </cell>
          <cell r="Q75" t="str">
            <v>-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√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SD</v>
          </cell>
          <cell r="AA75" t="str">
            <v>Siswa</v>
          </cell>
          <cell r="AB75" t="str">
            <v>Belum Kawin</v>
          </cell>
          <cell r="AC75" t="str">
            <v>Anak</v>
          </cell>
          <cell r="AD75" t="str">
            <v>Lansia</v>
          </cell>
          <cell r="AE75" t="str">
            <v>Pnt. F. Denny</v>
          </cell>
          <cell r="AF75" t="str">
            <v>"---"</v>
          </cell>
        </row>
        <row r="76">
          <cell r="B76">
            <v>69</v>
          </cell>
          <cell r="D76" t="str">
            <v>Maria Friscela Maras</v>
          </cell>
          <cell r="F76" t="str">
            <v>-</v>
          </cell>
          <cell r="G76" t="str">
            <v>P</v>
          </cell>
          <cell r="H76" t="str">
            <v>Tobelo</v>
          </cell>
          <cell r="I76" t="str">
            <v>01.01.2016</v>
          </cell>
          <cell r="J76">
            <v>6</v>
          </cell>
          <cell r="K76" t="str">
            <v>-</v>
          </cell>
          <cell r="L76" t="str">
            <v>-</v>
          </cell>
          <cell r="M76" t="str">
            <v>√</v>
          </cell>
          <cell r="N76" t="str">
            <v>-</v>
          </cell>
          <cell r="O76" t="str">
            <v>-</v>
          </cell>
          <cell r="P76" t="str">
            <v>-</v>
          </cell>
          <cell r="Q76" t="str">
            <v>-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√</v>
          </cell>
          <cell r="Z76" t="str">
            <v>-</v>
          </cell>
          <cell r="AA76" t="str">
            <v>-</v>
          </cell>
          <cell r="AB76" t="str">
            <v>Belum Kawin</v>
          </cell>
          <cell r="AC76" t="str">
            <v>Anak</v>
          </cell>
          <cell r="AD76" t="str">
            <v>Lansia</v>
          </cell>
          <cell r="AF76" t="str">
            <v>"---"</v>
          </cell>
        </row>
        <row r="77">
          <cell r="B77">
            <v>70</v>
          </cell>
          <cell r="C77" t="str">
            <v>: WIL.3.9/ II / 12</v>
          </cell>
          <cell r="D77" t="str">
            <v>Sembli Seba</v>
          </cell>
          <cell r="E77" t="str">
            <v>WKO</v>
          </cell>
          <cell r="F77" t="str">
            <v>L</v>
          </cell>
          <cell r="G77" t="str">
            <v>-</v>
          </cell>
          <cell r="H77" t="str">
            <v>Bitung</v>
          </cell>
          <cell r="I77" t="str">
            <v>06.09.1969</v>
          </cell>
          <cell r="J77">
            <v>53</v>
          </cell>
          <cell r="K77" t="str">
            <v>-</v>
          </cell>
          <cell r="L77" t="str">
            <v>√</v>
          </cell>
          <cell r="M77" t="str">
            <v>-</v>
          </cell>
          <cell r="N77" t="str">
            <v>√</v>
          </cell>
          <cell r="O77" t="str">
            <v>-</v>
          </cell>
          <cell r="P77" t="str">
            <v>√</v>
          </cell>
          <cell r="Q77" t="str">
            <v>-</v>
          </cell>
          <cell r="R77" t="str">
            <v>√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SD</v>
          </cell>
          <cell r="AA77" t="str">
            <v>Tani</v>
          </cell>
          <cell r="AB77" t="str">
            <v>Kawin</v>
          </cell>
          <cell r="AC77" t="str">
            <v>Suami</v>
          </cell>
          <cell r="AD77" t="str">
            <v>Lansia</v>
          </cell>
          <cell r="AF77" t="str">
            <v>"---"</v>
          </cell>
        </row>
        <row r="78">
          <cell r="B78">
            <v>71</v>
          </cell>
          <cell r="C78" t="str">
            <v>-</v>
          </cell>
          <cell r="D78" t="str">
            <v>Maria Sasingan</v>
          </cell>
          <cell r="F78" t="str">
            <v>-</v>
          </cell>
          <cell r="G78" t="str">
            <v>P</v>
          </cell>
          <cell r="H78" t="str">
            <v>Mawea</v>
          </cell>
          <cell r="I78" t="str">
            <v>08.12.1974</v>
          </cell>
          <cell r="J78">
            <v>48</v>
          </cell>
          <cell r="K78" t="str">
            <v>-</v>
          </cell>
          <cell r="L78" t="str">
            <v>-</v>
          </cell>
          <cell r="M78" t="str">
            <v>√</v>
          </cell>
          <cell r="N78" t="str">
            <v>√</v>
          </cell>
          <cell r="O78" t="str">
            <v>-</v>
          </cell>
          <cell r="P78" t="str">
            <v>-</v>
          </cell>
          <cell r="Q78" t="str">
            <v>√</v>
          </cell>
          <cell r="R78" t="str">
            <v>-</v>
          </cell>
          <cell r="S78" t="str">
            <v>√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SD</v>
          </cell>
          <cell r="AA78" t="str">
            <v>IRT</v>
          </cell>
          <cell r="AB78" t="str">
            <v>Kawin</v>
          </cell>
          <cell r="AC78" t="str">
            <v>Istri</v>
          </cell>
          <cell r="AD78" t="str">
            <v xml:space="preserve"> </v>
          </cell>
          <cell r="AE78" t="str">
            <v>Pnt. F. Denny</v>
          </cell>
          <cell r="AF78" t="str">
            <v>"---"</v>
          </cell>
        </row>
        <row r="79">
          <cell r="B79">
            <v>72</v>
          </cell>
          <cell r="C79" t="str">
            <v>-</v>
          </cell>
          <cell r="D79" t="str">
            <v>Jani Seba</v>
          </cell>
          <cell r="F79" t="str">
            <v>-</v>
          </cell>
          <cell r="G79" t="str">
            <v>P</v>
          </cell>
          <cell r="H79" t="str">
            <v>Tobelo</v>
          </cell>
          <cell r="I79" t="str">
            <v>18.01.2006</v>
          </cell>
          <cell r="J79">
            <v>16</v>
          </cell>
          <cell r="K79" t="str">
            <v>-</v>
          </cell>
          <cell r="L79" t="str">
            <v>-</v>
          </cell>
          <cell r="M79" t="str">
            <v>√</v>
          </cell>
          <cell r="N79" t="str">
            <v>-</v>
          </cell>
          <cell r="O79" t="str">
            <v>-</v>
          </cell>
          <cell r="P79" t="str">
            <v>-</v>
          </cell>
          <cell r="Q79" t="str">
            <v>-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√</v>
          </cell>
          <cell r="X79" t="str">
            <v>-</v>
          </cell>
          <cell r="Y79" t="str">
            <v>-</v>
          </cell>
          <cell r="Z79" t="str">
            <v>SD</v>
          </cell>
          <cell r="AA79" t="str">
            <v>-</v>
          </cell>
          <cell r="AB79" t="str">
            <v>Belum Kawin</v>
          </cell>
          <cell r="AC79" t="str">
            <v>Anak</v>
          </cell>
          <cell r="AD79" t="str">
            <v xml:space="preserve"> </v>
          </cell>
          <cell r="AF79" t="str">
            <v>"---"</v>
          </cell>
        </row>
        <row r="80">
          <cell r="B80">
            <v>73</v>
          </cell>
          <cell r="C80" t="str">
            <v>-</v>
          </cell>
          <cell r="D80" t="str">
            <v>Marina Seba</v>
          </cell>
          <cell r="F80" t="str">
            <v>-</v>
          </cell>
          <cell r="G80" t="str">
            <v>P</v>
          </cell>
          <cell r="H80" t="str">
            <v>WKO</v>
          </cell>
          <cell r="I80" t="str">
            <v>14.05.2010</v>
          </cell>
          <cell r="J80">
            <v>12</v>
          </cell>
          <cell r="K80" t="str">
            <v>-</v>
          </cell>
          <cell r="L80" t="str">
            <v>-</v>
          </cell>
          <cell r="M80" t="str">
            <v>√</v>
          </cell>
          <cell r="N80" t="str">
            <v>-</v>
          </cell>
          <cell r="O80" t="str">
            <v>-</v>
          </cell>
          <cell r="P80" t="str">
            <v>-</v>
          </cell>
          <cell r="Q80" t="str">
            <v>-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√</v>
          </cell>
          <cell r="Z80" t="str">
            <v>SD</v>
          </cell>
          <cell r="AA80" t="str">
            <v>-</v>
          </cell>
          <cell r="AB80" t="str">
            <v>Belum Kawin</v>
          </cell>
          <cell r="AC80" t="str">
            <v>Anak</v>
          </cell>
          <cell r="AD80" t="str">
            <v xml:space="preserve"> </v>
          </cell>
          <cell r="AF80" t="str">
            <v>Luar Daerah</v>
          </cell>
        </row>
        <row r="81">
          <cell r="B81">
            <v>74</v>
          </cell>
          <cell r="C81" t="str">
            <v>: WIL.3.9 / VI / 08</v>
          </cell>
          <cell r="D81" t="str">
            <v>Yotam A. Pelafu</v>
          </cell>
          <cell r="E81" t="str">
            <v>BTN</v>
          </cell>
          <cell r="F81" t="str">
            <v>L</v>
          </cell>
          <cell r="G81" t="str">
            <v>-</v>
          </cell>
          <cell r="H81" t="str">
            <v>Morotai</v>
          </cell>
          <cell r="I81" t="str">
            <v>15.04.1977</v>
          </cell>
          <cell r="J81">
            <v>45</v>
          </cell>
          <cell r="K81" t="str">
            <v>19.12.2011</v>
          </cell>
          <cell r="L81" t="str">
            <v>√</v>
          </cell>
          <cell r="M81" t="str">
            <v>-</v>
          </cell>
          <cell r="N81" t="str">
            <v>√</v>
          </cell>
          <cell r="O81" t="str">
            <v>-</v>
          </cell>
          <cell r="P81" t="str">
            <v>√</v>
          </cell>
          <cell r="Q81" t="str">
            <v>-</v>
          </cell>
          <cell r="R81" t="str">
            <v>√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S1</v>
          </cell>
          <cell r="AA81" t="str">
            <v>POLRI</v>
          </cell>
          <cell r="AB81" t="str">
            <v>Kawin</v>
          </cell>
          <cell r="AC81" t="str">
            <v>Suami</v>
          </cell>
          <cell r="AD81" t="str">
            <v xml:space="preserve"> </v>
          </cell>
          <cell r="AF81" t="str">
            <v>"---"</v>
          </cell>
        </row>
        <row r="82">
          <cell r="B82">
            <v>75</v>
          </cell>
          <cell r="D82" t="str">
            <v>Elisabeth Ch. Seba, A.Md. Kep</v>
          </cell>
          <cell r="F82" t="str">
            <v>-</v>
          </cell>
          <cell r="G82" t="str">
            <v>P</v>
          </cell>
          <cell r="H82" t="str">
            <v>Morotai</v>
          </cell>
          <cell r="I82" t="str">
            <v>08.08.1977</v>
          </cell>
          <cell r="J82">
            <v>45</v>
          </cell>
          <cell r="K82" t="str">
            <v>-</v>
          </cell>
          <cell r="L82" t="str">
            <v>-</v>
          </cell>
          <cell r="M82" t="str">
            <v>√</v>
          </cell>
          <cell r="N82" t="str">
            <v>-</v>
          </cell>
          <cell r="O82" t="str">
            <v>√</v>
          </cell>
          <cell r="P82" t="str">
            <v>-</v>
          </cell>
          <cell r="Q82" t="str">
            <v>√</v>
          </cell>
          <cell r="R82" t="str">
            <v>-</v>
          </cell>
          <cell r="S82" t="str">
            <v>√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D3</v>
          </cell>
          <cell r="AA82" t="str">
            <v>PNS</v>
          </cell>
          <cell r="AB82" t="str">
            <v>Kawin</v>
          </cell>
          <cell r="AC82" t="str">
            <v>Istri</v>
          </cell>
          <cell r="AD82" t="str">
            <v xml:space="preserve"> </v>
          </cell>
          <cell r="AE82" t="str">
            <v>Pnt. Febri Mangimbulude</v>
          </cell>
          <cell r="AF82" t="str">
            <v>"---"</v>
          </cell>
        </row>
        <row r="83">
          <cell r="B83">
            <v>76</v>
          </cell>
          <cell r="D83" t="str">
            <v>Alvaro Gavriel Pelafu</v>
          </cell>
          <cell r="F83" t="str">
            <v>L</v>
          </cell>
          <cell r="G83" t="str">
            <v>-</v>
          </cell>
          <cell r="H83" t="str">
            <v>Manado</v>
          </cell>
          <cell r="I83" t="str">
            <v>14.02.2013</v>
          </cell>
          <cell r="J83">
            <v>9</v>
          </cell>
          <cell r="K83" t="str">
            <v>-</v>
          </cell>
          <cell r="L83" t="str">
            <v>√</v>
          </cell>
          <cell r="M83" t="str">
            <v>-</v>
          </cell>
          <cell r="N83" t="str">
            <v>-</v>
          </cell>
          <cell r="O83" t="str">
            <v>-</v>
          </cell>
          <cell r="P83" t="str">
            <v>-</v>
          </cell>
          <cell r="Q83" t="str">
            <v>-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√</v>
          </cell>
          <cell r="Y83" t="str">
            <v>-</v>
          </cell>
          <cell r="Z83" t="str">
            <v>SD</v>
          </cell>
          <cell r="AA83" t="str">
            <v>Siswa</v>
          </cell>
          <cell r="AB83" t="str">
            <v>Belum Kawin</v>
          </cell>
          <cell r="AC83" t="str">
            <v>Anak</v>
          </cell>
          <cell r="AD83" t="str">
            <v xml:space="preserve"> </v>
          </cell>
          <cell r="AF83" t="str">
            <v>"---"</v>
          </cell>
        </row>
        <row r="84">
          <cell r="B84">
            <v>77</v>
          </cell>
          <cell r="D84" t="str">
            <v>Alejandro Jeriko Pelafu</v>
          </cell>
          <cell r="F84" t="str">
            <v>L</v>
          </cell>
          <cell r="G84" t="str">
            <v>-</v>
          </cell>
          <cell r="H84" t="str">
            <v>Tobelo</v>
          </cell>
          <cell r="I84" t="str">
            <v>22.12.2015</v>
          </cell>
          <cell r="J84">
            <v>7</v>
          </cell>
          <cell r="K84" t="str">
            <v>-</v>
          </cell>
          <cell r="L84" t="str">
            <v>√</v>
          </cell>
          <cell r="M84" t="str">
            <v>-</v>
          </cell>
          <cell r="N84" t="str">
            <v>-</v>
          </cell>
          <cell r="O84" t="str">
            <v>-</v>
          </cell>
          <cell r="P84" t="str">
            <v>-</v>
          </cell>
          <cell r="Q84" t="str">
            <v>-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√</v>
          </cell>
          <cell r="Y84" t="str">
            <v>-</v>
          </cell>
          <cell r="Z84" t="str">
            <v>TK</v>
          </cell>
          <cell r="AA84" t="str">
            <v>Siswa</v>
          </cell>
          <cell r="AB84" t="str">
            <v>Belum Kawin</v>
          </cell>
          <cell r="AC84" t="str">
            <v>Anak</v>
          </cell>
          <cell r="AD84" t="str">
            <v xml:space="preserve"> </v>
          </cell>
          <cell r="AF84" t="str">
            <v>"---"</v>
          </cell>
        </row>
        <row r="85">
          <cell r="B85">
            <v>78</v>
          </cell>
          <cell r="D85" t="str">
            <v>Alesya Ch. Pelafu</v>
          </cell>
          <cell r="F85" t="str">
            <v>-</v>
          </cell>
          <cell r="G85" t="str">
            <v>P</v>
          </cell>
          <cell r="H85" t="str">
            <v>Tobelo</v>
          </cell>
          <cell r="I85" t="str">
            <v>17.08.2019</v>
          </cell>
          <cell r="J85">
            <v>3</v>
          </cell>
          <cell r="K85" t="str">
            <v>-</v>
          </cell>
          <cell r="L85" t="str">
            <v>-</v>
          </cell>
          <cell r="M85" t="str">
            <v>-</v>
          </cell>
          <cell r="N85" t="str">
            <v>-</v>
          </cell>
          <cell r="O85" t="str">
            <v>-</v>
          </cell>
          <cell r="P85" t="str">
            <v>-</v>
          </cell>
          <cell r="Q85" t="str">
            <v>-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√</v>
          </cell>
          <cell r="Z85" t="str">
            <v>-</v>
          </cell>
          <cell r="AA85" t="str">
            <v>-</v>
          </cell>
          <cell r="AB85" t="str">
            <v>Belum Kawin</v>
          </cell>
          <cell r="AC85" t="str">
            <v>Anak</v>
          </cell>
          <cell r="AD85" t="str">
            <v xml:space="preserve"> </v>
          </cell>
          <cell r="AF85" t="str">
            <v>"---"</v>
          </cell>
        </row>
        <row r="86">
          <cell r="B86">
            <v>79</v>
          </cell>
          <cell r="D86" t="str">
            <v>Christina Manihing</v>
          </cell>
          <cell r="F86" t="str">
            <v>-</v>
          </cell>
          <cell r="G86" t="str">
            <v>P</v>
          </cell>
          <cell r="H86" t="str">
            <v>Morotai</v>
          </cell>
          <cell r="I86" t="str">
            <v>04.08.1949</v>
          </cell>
          <cell r="J86">
            <v>73</v>
          </cell>
          <cell r="K86" t="str">
            <v>Janda</v>
          </cell>
          <cell r="L86" t="str">
            <v>-</v>
          </cell>
          <cell r="M86" t="str">
            <v>√</v>
          </cell>
          <cell r="N86" t="str">
            <v>-</v>
          </cell>
          <cell r="O86" t="str">
            <v>√</v>
          </cell>
          <cell r="P86" t="str">
            <v>-</v>
          </cell>
          <cell r="Q86" t="str">
            <v>√</v>
          </cell>
          <cell r="R86" t="str">
            <v>-</v>
          </cell>
          <cell r="S86" t="str">
            <v>√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SPG</v>
          </cell>
          <cell r="AA86" t="str">
            <v>Pensiunan PNS</v>
          </cell>
          <cell r="AB86" t="str">
            <v>Kawin</v>
          </cell>
          <cell r="AC86" t="str">
            <v>Orang Tua</v>
          </cell>
          <cell r="AD86" t="str">
            <v xml:space="preserve"> </v>
          </cell>
          <cell r="AE86" t="str">
            <v>Pnt. Febri Mangimbulude</v>
          </cell>
          <cell r="AF86" t="str">
            <v>"---"</v>
          </cell>
        </row>
        <row r="87">
          <cell r="B87">
            <v>80</v>
          </cell>
          <cell r="D87" t="str">
            <v>Sangky Seba Manihing</v>
          </cell>
          <cell r="F87" t="str">
            <v>L</v>
          </cell>
          <cell r="G87" t="str">
            <v>-</v>
          </cell>
          <cell r="H87" t="str">
            <v>Manado</v>
          </cell>
          <cell r="I87" t="str">
            <v>05.08.1999</v>
          </cell>
          <cell r="J87">
            <v>23</v>
          </cell>
          <cell r="K87" t="str">
            <v>-</v>
          </cell>
          <cell r="L87" t="str">
            <v>-</v>
          </cell>
          <cell r="M87" t="str">
            <v>-</v>
          </cell>
          <cell r="N87" t="str">
            <v>-</v>
          </cell>
          <cell r="O87" t="str">
            <v>-</v>
          </cell>
          <cell r="P87" t="str">
            <v>-</v>
          </cell>
          <cell r="Q87" t="str">
            <v>-</v>
          </cell>
          <cell r="R87" t="str">
            <v>-</v>
          </cell>
          <cell r="S87" t="str">
            <v>-</v>
          </cell>
          <cell r="T87" t="str">
            <v>√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SMA</v>
          </cell>
          <cell r="AA87" t="str">
            <v>Siswa</v>
          </cell>
          <cell r="AB87" t="str">
            <v>Belum Kawin</v>
          </cell>
          <cell r="AC87" t="str">
            <v>Adik</v>
          </cell>
          <cell r="AD87" t="str">
            <v xml:space="preserve"> </v>
          </cell>
          <cell r="AF87" t="str">
            <v>"---"</v>
          </cell>
        </row>
        <row r="88">
          <cell r="B88">
            <v>81</v>
          </cell>
          <cell r="C88" t="str">
            <v>: WIL.3.9 / VI / 10</v>
          </cell>
          <cell r="D88" t="str">
            <v>Harold B. Waas</v>
          </cell>
          <cell r="E88" t="str">
            <v>BTN</v>
          </cell>
          <cell r="F88" t="str">
            <v>L</v>
          </cell>
          <cell r="G88" t="str">
            <v>-</v>
          </cell>
          <cell r="H88" t="str">
            <v>Ambon</v>
          </cell>
          <cell r="I88" t="str">
            <v>23.07.1973</v>
          </cell>
          <cell r="J88">
            <v>49</v>
          </cell>
          <cell r="K88" t="str">
            <v>10.06.2003</v>
          </cell>
          <cell r="L88" t="str">
            <v>√</v>
          </cell>
          <cell r="M88" t="str">
            <v>-</v>
          </cell>
          <cell r="N88" t="str">
            <v>√</v>
          </cell>
          <cell r="O88" t="str">
            <v>-</v>
          </cell>
          <cell r="P88" t="str">
            <v>√</v>
          </cell>
          <cell r="Q88" t="str">
            <v>-</v>
          </cell>
          <cell r="R88" t="str">
            <v>√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S1</v>
          </cell>
          <cell r="AA88" t="str">
            <v>PNS</v>
          </cell>
          <cell r="AB88" t="str">
            <v>Kawin</v>
          </cell>
          <cell r="AC88" t="str">
            <v>Suami</v>
          </cell>
          <cell r="AD88" t="str">
            <v xml:space="preserve"> </v>
          </cell>
        </row>
        <row r="89">
          <cell r="B89">
            <v>82</v>
          </cell>
          <cell r="D89" t="str">
            <v>Marleny Barany, S.Pd</v>
          </cell>
          <cell r="F89" t="str">
            <v>-</v>
          </cell>
          <cell r="G89" t="str">
            <v>P</v>
          </cell>
          <cell r="H89" t="str">
            <v>Gamlaha</v>
          </cell>
          <cell r="I89" t="str">
            <v>30.04.1975</v>
          </cell>
          <cell r="J89">
            <v>47</v>
          </cell>
          <cell r="K89" t="str">
            <v>-</v>
          </cell>
          <cell r="L89" t="str">
            <v>-</v>
          </cell>
          <cell r="M89" t="str">
            <v>√</v>
          </cell>
          <cell r="N89" t="str">
            <v>-</v>
          </cell>
          <cell r="O89" t="str">
            <v>√</v>
          </cell>
          <cell r="P89" t="str">
            <v>-</v>
          </cell>
          <cell r="Q89" t="str">
            <v>√</v>
          </cell>
          <cell r="R89" t="str">
            <v>-</v>
          </cell>
          <cell r="S89" t="str">
            <v>√</v>
          </cell>
          <cell r="T89" t="str">
            <v>-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S1</v>
          </cell>
          <cell r="AA89" t="str">
            <v>Guru</v>
          </cell>
          <cell r="AB89" t="str">
            <v>Kawin</v>
          </cell>
          <cell r="AC89" t="str">
            <v>Istri</v>
          </cell>
          <cell r="AD89" t="str">
            <v xml:space="preserve"> </v>
          </cell>
          <cell r="AE89" t="str">
            <v>Dkn. Amanda Ray Ray</v>
          </cell>
          <cell r="AF89" t="str">
            <v>"---"</v>
          </cell>
        </row>
        <row r="90">
          <cell r="B90">
            <v>83</v>
          </cell>
          <cell r="D90" t="str">
            <v>Timothy O. Waas</v>
          </cell>
          <cell r="F90" t="str">
            <v>L</v>
          </cell>
          <cell r="G90" t="str">
            <v>-</v>
          </cell>
          <cell r="H90" t="str">
            <v>Ambon</v>
          </cell>
          <cell r="I90" t="str">
            <v>25.03.2004</v>
          </cell>
          <cell r="J90">
            <v>18</v>
          </cell>
          <cell r="K90" t="str">
            <v>-</v>
          </cell>
          <cell r="L90" t="str">
            <v>√</v>
          </cell>
          <cell r="M90" t="str">
            <v>-</v>
          </cell>
          <cell r="N90" t="str">
            <v>√</v>
          </cell>
          <cell r="O90" t="str">
            <v>-</v>
          </cell>
          <cell r="P90" t="str">
            <v>-</v>
          </cell>
          <cell r="Q90" t="str">
            <v>-</v>
          </cell>
          <cell r="R90" t="str">
            <v>-</v>
          </cell>
          <cell r="S90" t="str">
            <v>-</v>
          </cell>
          <cell r="T90" t="str">
            <v>√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S1</v>
          </cell>
          <cell r="AA90" t="str">
            <v>Mahasiswa</v>
          </cell>
          <cell r="AB90" t="str">
            <v>Belum Kawin</v>
          </cell>
          <cell r="AC90" t="str">
            <v>Anak</v>
          </cell>
          <cell r="AD90" t="str">
            <v xml:space="preserve"> </v>
          </cell>
          <cell r="AF90" t="str">
            <v>"---"</v>
          </cell>
        </row>
        <row r="91">
          <cell r="B91">
            <v>84</v>
          </cell>
          <cell r="C91" t="str">
            <v>: WIL.3.9 / VI / 16</v>
          </cell>
          <cell r="D91" t="str">
            <v>Yosias Sabea</v>
          </cell>
          <cell r="E91" t="str">
            <v>Gosoma</v>
          </cell>
          <cell r="F91" t="str">
            <v>L</v>
          </cell>
          <cell r="G91" t="str">
            <v>-</v>
          </cell>
          <cell r="H91" t="str">
            <v>Loloda</v>
          </cell>
          <cell r="I91" t="str">
            <v>12.02.1979</v>
          </cell>
          <cell r="J91">
            <v>43</v>
          </cell>
          <cell r="K91" t="str">
            <v>16.10.2008</v>
          </cell>
          <cell r="L91" t="str">
            <v>√</v>
          </cell>
          <cell r="M91" t="str">
            <v>-</v>
          </cell>
          <cell r="N91" t="str">
            <v>√</v>
          </cell>
          <cell r="O91" t="str">
            <v>-</v>
          </cell>
          <cell r="P91" t="str">
            <v>√</v>
          </cell>
          <cell r="Q91" t="str">
            <v>-</v>
          </cell>
          <cell r="R91" t="str">
            <v>√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SMA</v>
          </cell>
          <cell r="AA91" t="str">
            <v>PNS</v>
          </cell>
          <cell r="AB91" t="str">
            <v>Kawin</v>
          </cell>
          <cell r="AC91" t="str">
            <v>Suami</v>
          </cell>
          <cell r="AD91" t="str">
            <v xml:space="preserve"> </v>
          </cell>
          <cell r="AF91" t="str">
            <v>"---"</v>
          </cell>
        </row>
        <row r="92">
          <cell r="B92">
            <v>85</v>
          </cell>
          <cell r="D92" t="str">
            <v>Leyonila Aruibulur</v>
          </cell>
          <cell r="F92" t="str">
            <v>-</v>
          </cell>
          <cell r="G92" t="str">
            <v>P</v>
          </cell>
          <cell r="H92" t="str">
            <v>Tobelo</v>
          </cell>
          <cell r="I92" t="str">
            <v>13.08.1983</v>
          </cell>
          <cell r="J92">
            <v>39</v>
          </cell>
          <cell r="K92" t="str">
            <v>-</v>
          </cell>
          <cell r="L92" t="str">
            <v>-</v>
          </cell>
          <cell r="M92" t="str">
            <v>√</v>
          </cell>
          <cell r="N92" t="str">
            <v>-</v>
          </cell>
          <cell r="O92" t="str">
            <v>√</v>
          </cell>
          <cell r="P92" t="str">
            <v>-</v>
          </cell>
          <cell r="Q92" t="str">
            <v>√</v>
          </cell>
          <cell r="R92" t="str">
            <v>-</v>
          </cell>
          <cell r="S92" t="str">
            <v>√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D1</v>
          </cell>
          <cell r="AA92" t="str">
            <v>IRT</v>
          </cell>
          <cell r="AB92" t="str">
            <v>Kawin</v>
          </cell>
          <cell r="AC92" t="str">
            <v>Istri</v>
          </cell>
          <cell r="AD92" t="str">
            <v xml:space="preserve"> </v>
          </cell>
          <cell r="AE92" t="str">
            <v>Pnt. Febri Mangimbulude</v>
          </cell>
          <cell r="AF92" t="str">
            <v>"---"</v>
          </cell>
        </row>
        <row r="93">
          <cell r="B93">
            <v>86</v>
          </cell>
          <cell r="D93" t="str">
            <v>Stany O. Z. Sabea</v>
          </cell>
          <cell r="F93" t="str">
            <v>-</v>
          </cell>
          <cell r="G93" t="str">
            <v>P</v>
          </cell>
          <cell r="H93" t="str">
            <v>Tobelo</v>
          </cell>
          <cell r="I93" t="str">
            <v>12.09.2011</v>
          </cell>
          <cell r="J93">
            <v>11</v>
          </cell>
          <cell r="K93" t="str">
            <v>-</v>
          </cell>
          <cell r="L93" t="str">
            <v>-</v>
          </cell>
          <cell r="M93" t="str">
            <v>√</v>
          </cell>
          <cell r="N93" t="str">
            <v>-</v>
          </cell>
          <cell r="O93" t="str">
            <v>-</v>
          </cell>
          <cell r="P93" t="str">
            <v>-</v>
          </cell>
          <cell r="Q93" t="str">
            <v>-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√</v>
          </cell>
          <cell r="Z93" t="str">
            <v>SD</v>
          </cell>
          <cell r="AA93" t="str">
            <v>-</v>
          </cell>
          <cell r="AB93" t="str">
            <v>Belum Kawin</v>
          </cell>
          <cell r="AC93" t="str">
            <v>Anak</v>
          </cell>
          <cell r="AD93" t="str">
            <v xml:space="preserve"> </v>
          </cell>
          <cell r="AE93" t="str">
            <v>Pnt. F. Denny</v>
          </cell>
          <cell r="AF93" t="str">
            <v>Luar Daerah</v>
          </cell>
        </row>
        <row r="94">
          <cell r="B94">
            <v>87</v>
          </cell>
          <cell r="D94" t="str">
            <v>Giandra Jericho Sabea</v>
          </cell>
          <cell r="F94" t="str">
            <v>L</v>
          </cell>
          <cell r="G94" t="str">
            <v>-</v>
          </cell>
          <cell r="H94" t="str">
            <v>Tobelo</v>
          </cell>
          <cell r="I94" t="str">
            <v>08.03.2017</v>
          </cell>
          <cell r="J94">
            <v>5</v>
          </cell>
          <cell r="K94" t="str">
            <v>-</v>
          </cell>
          <cell r="L94" t="str">
            <v>√</v>
          </cell>
          <cell r="M94" t="str">
            <v>-</v>
          </cell>
          <cell r="N94" t="str">
            <v>-</v>
          </cell>
          <cell r="O94" t="str">
            <v>-</v>
          </cell>
          <cell r="P94" t="str">
            <v>-</v>
          </cell>
          <cell r="Q94" t="str">
            <v>-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√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Belum Kawin</v>
          </cell>
          <cell r="AC94" t="str">
            <v>Anak</v>
          </cell>
          <cell r="AD94" t="str">
            <v xml:space="preserve"> </v>
          </cell>
          <cell r="AF94" t="str">
            <v>"---"</v>
          </cell>
        </row>
        <row r="95">
          <cell r="B95">
            <v>88</v>
          </cell>
          <cell r="D95" t="str">
            <v>Stevanny Mikhayla Sabea</v>
          </cell>
          <cell r="F95" t="str">
            <v>-</v>
          </cell>
          <cell r="G95" t="str">
            <v>P</v>
          </cell>
          <cell r="H95" t="str">
            <v>Tobelo</v>
          </cell>
          <cell r="I95" t="str">
            <v>21.04.2021</v>
          </cell>
          <cell r="J95">
            <v>1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-</v>
          </cell>
          <cell r="O95" t="str">
            <v>-</v>
          </cell>
          <cell r="P95" t="str">
            <v>-</v>
          </cell>
          <cell r="Q95" t="str">
            <v>-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√</v>
          </cell>
          <cell r="Z95" t="str">
            <v>-</v>
          </cell>
          <cell r="AA95" t="str">
            <v>-</v>
          </cell>
          <cell r="AB95" t="str">
            <v>Belum Kawin</v>
          </cell>
          <cell r="AC95" t="str">
            <v>Anak</v>
          </cell>
          <cell r="AD95" t="str">
            <v xml:space="preserve"> </v>
          </cell>
          <cell r="AF95" t="str">
            <v>"---"</v>
          </cell>
        </row>
        <row r="96">
          <cell r="B96">
            <v>89</v>
          </cell>
          <cell r="D96" t="str">
            <v>Marnis Mussy</v>
          </cell>
          <cell r="F96" t="str">
            <v>-</v>
          </cell>
          <cell r="G96" t="str">
            <v>P</v>
          </cell>
          <cell r="H96" t="str">
            <v>Galela</v>
          </cell>
          <cell r="I96" t="str">
            <v>26.03.1987</v>
          </cell>
          <cell r="J96">
            <v>35</v>
          </cell>
          <cell r="K96" t="str">
            <v>-</v>
          </cell>
          <cell r="L96" t="str">
            <v>-</v>
          </cell>
          <cell r="M96" t="str">
            <v>√</v>
          </cell>
          <cell r="N96" t="str">
            <v>-</v>
          </cell>
          <cell r="O96" t="str">
            <v>√</v>
          </cell>
          <cell r="P96" t="str">
            <v>-</v>
          </cell>
          <cell r="Q96" t="str">
            <v>-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√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SMA</v>
          </cell>
          <cell r="AA96" t="str">
            <v>Wiraswasta</v>
          </cell>
          <cell r="AB96" t="str">
            <v>Belum Kawin</v>
          </cell>
          <cell r="AC96" t="str">
            <v>Saudara</v>
          </cell>
          <cell r="AD96" t="str">
            <v xml:space="preserve"> </v>
          </cell>
          <cell r="AF96" t="str">
            <v>"---"</v>
          </cell>
        </row>
        <row r="97">
          <cell r="B97">
            <v>90</v>
          </cell>
          <cell r="D97" t="str">
            <v>Adriano M. Musi</v>
          </cell>
          <cell r="F97" t="str">
            <v>L</v>
          </cell>
          <cell r="G97" t="str">
            <v>-</v>
          </cell>
          <cell r="H97" t="str">
            <v>Tobelo</v>
          </cell>
          <cell r="I97" t="str">
            <v>15.08.2007</v>
          </cell>
          <cell r="J97">
            <v>15</v>
          </cell>
          <cell r="K97" t="str">
            <v>-</v>
          </cell>
          <cell r="L97" t="str">
            <v>√</v>
          </cell>
          <cell r="M97" t="str">
            <v>-</v>
          </cell>
          <cell r="N97" t="str">
            <v>-</v>
          </cell>
          <cell r="O97" t="str">
            <v>-</v>
          </cell>
          <cell r="P97" t="str">
            <v>-</v>
          </cell>
          <cell r="Q97" t="str">
            <v>-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√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SMP</v>
          </cell>
          <cell r="AA97" t="str">
            <v>Siswa</v>
          </cell>
          <cell r="AB97" t="str">
            <v>Belum Kawin</v>
          </cell>
          <cell r="AC97" t="str">
            <v>Adik</v>
          </cell>
          <cell r="AD97" t="str">
            <v xml:space="preserve"> </v>
          </cell>
          <cell r="AF97" t="str">
            <v>"---"</v>
          </cell>
        </row>
        <row r="98">
          <cell r="B98">
            <v>91</v>
          </cell>
          <cell r="C98" t="str">
            <v>: WIL.3.9/ III / 20</v>
          </cell>
          <cell r="D98" t="str">
            <v>Herman Sasingan</v>
          </cell>
          <cell r="E98" t="str">
            <v>WKO</v>
          </cell>
          <cell r="F98" t="str">
            <v>L</v>
          </cell>
          <cell r="G98" t="str">
            <v>-</v>
          </cell>
          <cell r="H98" t="str">
            <v>Tobelo</v>
          </cell>
          <cell r="I98" t="str">
            <v>03.05.1978</v>
          </cell>
          <cell r="J98">
            <v>44</v>
          </cell>
          <cell r="K98" t="str">
            <v>…05.2020</v>
          </cell>
          <cell r="L98" t="str">
            <v>√</v>
          </cell>
          <cell r="M98" t="str">
            <v>-</v>
          </cell>
          <cell r="N98" t="str">
            <v>√</v>
          </cell>
          <cell r="O98" t="str">
            <v>-</v>
          </cell>
          <cell r="P98" t="str">
            <v>√</v>
          </cell>
          <cell r="Q98" t="str">
            <v>-</v>
          </cell>
          <cell r="R98" t="str">
            <v>√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SMK</v>
          </cell>
          <cell r="AA98" t="str">
            <v>Tani</v>
          </cell>
          <cell r="AB98" t="str">
            <v>Kawin</v>
          </cell>
          <cell r="AC98" t="str">
            <v>Suami</v>
          </cell>
          <cell r="AD98" t="str">
            <v xml:space="preserve"> </v>
          </cell>
        </row>
        <row r="99">
          <cell r="B99">
            <v>92</v>
          </cell>
          <cell r="D99" t="str">
            <v>Yurita Falangi</v>
          </cell>
          <cell r="F99" t="str">
            <v>-</v>
          </cell>
          <cell r="G99" t="str">
            <v>P</v>
          </cell>
          <cell r="H99" t="str">
            <v>Parseba</v>
          </cell>
          <cell r="I99" t="str">
            <v>30.04.1994</v>
          </cell>
          <cell r="J99">
            <v>28</v>
          </cell>
          <cell r="L99" t="str">
            <v>-</v>
          </cell>
          <cell r="M99" t="str">
            <v>√</v>
          </cell>
          <cell r="N99" t="str">
            <v>-</v>
          </cell>
          <cell r="O99" t="str">
            <v>√</v>
          </cell>
          <cell r="P99" t="str">
            <v>-</v>
          </cell>
          <cell r="Q99" t="str">
            <v>√</v>
          </cell>
          <cell r="R99" t="str">
            <v>-</v>
          </cell>
          <cell r="S99" t="str">
            <v>√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SD</v>
          </cell>
          <cell r="AA99" t="str">
            <v>IRT</v>
          </cell>
          <cell r="AB99" t="str">
            <v>Kawin</v>
          </cell>
          <cell r="AC99" t="str">
            <v>Istri</v>
          </cell>
          <cell r="AD99" t="str">
            <v xml:space="preserve"> </v>
          </cell>
        </row>
        <row r="100">
          <cell r="B100">
            <v>93</v>
          </cell>
          <cell r="D100" t="str">
            <v>Feronika M. Sasingan</v>
          </cell>
          <cell r="F100" t="str">
            <v>-</v>
          </cell>
          <cell r="G100" t="str">
            <v>P</v>
          </cell>
          <cell r="H100" t="str">
            <v>Akelamo</v>
          </cell>
          <cell r="I100" t="str">
            <v>29.10.2012</v>
          </cell>
          <cell r="J100">
            <v>10</v>
          </cell>
          <cell r="K100" t="str">
            <v>-</v>
          </cell>
          <cell r="L100" t="str">
            <v>-</v>
          </cell>
          <cell r="M100" t="str">
            <v>√</v>
          </cell>
          <cell r="N100" t="str">
            <v>-</v>
          </cell>
          <cell r="O100" t="str">
            <v>-</v>
          </cell>
          <cell r="P100" t="str">
            <v>-</v>
          </cell>
          <cell r="Q100" t="str">
            <v>-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√</v>
          </cell>
          <cell r="Z100" t="str">
            <v>SD</v>
          </cell>
          <cell r="AA100" t="str">
            <v>Siswa</v>
          </cell>
          <cell r="AB100" t="str">
            <v>Belum Kawin</v>
          </cell>
          <cell r="AC100" t="str">
            <v>Anak</v>
          </cell>
          <cell r="AD100" t="str">
            <v xml:space="preserve"> </v>
          </cell>
        </row>
        <row r="101">
          <cell r="B101">
            <v>94</v>
          </cell>
          <cell r="C101" t="str">
            <v>: WIL.3.9/ II / 15</v>
          </cell>
          <cell r="D101" t="str">
            <v>Hendrik Sasingan</v>
          </cell>
          <cell r="E101" t="str">
            <v>WKO</v>
          </cell>
          <cell r="F101" t="str">
            <v>L</v>
          </cell>
          <cell r="G101" t="str">
            <v>-</v>
          </cell>
          <cell r="H101" t="str">
            <v>WKO</v>
          </cell>
          <cell r="I101" t="str">
            <v>08.12.1979</v>
          </cell>
          <cell r="J101">
            <v>43</v>
          </cell>
          <cell r="K101" t="str">
            <v>26.12.2016</v>
          </cell>
          <cell r="L101" t="str">
            <v>√</v>
          </cell>
          <cell r="M101" t="str">
            <v>-</v>
          </cell>
          <cell r="N101" t="str">
            <v>√</v>
          </cell>
          <cell r="O101" t="str">
            <v>-</v>
          </cell>
          <cell r="P101" t="str">
            <v>√</v>
          </cell>
          <cell r="Q101" t="str">
            <v>-</v>
          </cell>
          <cell r="R101" t="str">
            <v>√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SMA</v>
          </cell>
          <cell r="AA101" t="str">
            <v>Wiraswasta</v>
          </cell>
          <cell r="AB101" t="str">
            <v>Kawin</v>
          </cell>
          <cell r="AC101" t="str">
            <v>Suami</v>
          </cell>
          <cell r="AD101" t="str">
            <v xml:space="preserve"> </v>
          </cell>
        </row>
        <row r="102">
          <cell r="B102">
            <v>95</v>
          </cell>
          <cell r="D102" t="str">
            <v>Martina Kalaki</v>
          </cell>
          <cell r="F102" t="str">
            <v>-</v>
          </cell>
          <cell r="G102" t="str">
            <v>P</v>
          </cell>
          <cell r="H102" t="str">
            <v>Merauke</v>
          </cell>
          <cell r="I102" t="str">
            <v>28.12.1978</v>
          </cell>
          <cell r="J102">
            <v>44</v>
          </cell>
          <cell r="K102" t="str">
            <v>-</v>
          </cell>
          <cell r="L102" t="str">
            <v>-</v>
          </cell>
          <cell r="M102" t="str">
            <v>√</v>
          </cell>
          <cell r="N102" t="str">
            <v>-</v>
          </cell>
          <cell r="O102" t="str">
            <v>√</v>
          </cell>
          <cell r="P102" t="str">
            <v>-</v>
          </cell>
          <cell r="Q102" t="str">
            <v>√</v>
          </cell>
          <cell r="R102" t="str">
            <v>-</v>
          </cell>
          <cell r="S102" t="str">
            <v>√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SD</v>
          </cell>
          <cell r="AA102" t="str">
            <v>IRT</v>
          </cell>
          <cell r="AB102" t="str">
            <v>Kawin</v>
          </cell>
          <cell r="AC102" t="str">
            <v>Istri</v>
          </cell>
          <cell r="AD102" t="str">
            <v xml:space="preserve"> </v>
          </cell>
        </row>
        <row r="103">
          <cell r="B103">
            <v>96</v>
          </cell>
          <cell r="C103" t="str">
            <v>: WIL.3.9/ II / 07</v>
          </cell>
          <cell r="D103" t="str">
            <v>Hendrik Hengkenang</v>
          </cell>
          <cell r="E103" t="str">
            <v>WKO</v>
          </cell>
          <cell r="F103" t="str">
            <v>L</v>
          </cell>
          <cell r="G103" t="str">
            <v>-</v>
          </cell>
          <cell r="H103" t="str">
            <v>Tobelo</v>
          </cell>
          <cell r="I103" t="str">
            <v>05.06.1984</v>
          </cell>
          <cell r="J103">
            <v>38</v>
          </cell>
          <cell r="K103" t="str">
            <v>29.10.2014</v>
          </cell>
          <cell r="L103" t="str">
            <v>√</v>
          </cell>
          <cell r="M103" t="str">
            <v>-</v>
          </cell>
          <cell r="N103" t="str">
            <v>√</v>
          </cell>
          <cell r="O103" t="str">
            <v>-</v>
          </cell>
          <cell r="P103" t="str">
            <v>√</v>
          </cell>
          <cell r="Q103" t="str">
            <v>-</v>
          </cell>
          <cell r="R103" t="str">
            <v>√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SMA</v>
          </cell>
          <cell r="AA103" t="str">
            <v>Wiraswasta</v>
          </cell>
          <cell r="AB103" t="str">
            <v>Kawin</v>
          </cell>
          <cell r="AC103" t="str">
            <v>Suami</v>
          </cell>
          <cell r="AD103" t="str">
            <v xml:space="preserve"> </v>
          </cell>
        </row>
        <row r="104">
          <cell r="B104">
            <v>97</v>
          </cell>
          <cell r="D104" t="str">
            <v>Sri Selvrina Manuho</v>
          </cell>
          <cell r="F104" t="str">
            <v>-</v>
          </cell>
          <cell r="G104" t="str">
            <v>P</v>
          </cell>
          <cell r="H104" t="str">
            <v>Supu</v>
          </cell>
          <cell r="I104" t="str">
            <v>08.09.1983</v>
          </cell>
          <cell r="J104">
            <v>39</v>
          </cell>
          <cell r="K104" t="str">
            <v>-</v>
          </cell>
          <cell r="L104" t="str">
            <v>-</v>
          </cell>
          <cell r="M104" t="str">
            <v>√</v>
          </cell>
          <cell r="N104" t="str">
            <v>-</v>
          </cell>
          <cell r="O104" t="str">
            <v>√</v>
          </cell>
          <cell r="P104" t="str">
            <v>-</v>
          </cell>
          <cell r="Q104" t="str">
            <v>√</v>
          </cell>
          <cell r="R104" t="str">
            <v>-</v>
          </cell>
          <cell r="S104" t="str">
            <v>√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SMA</v>
          </cell>
          <cell r="AA104" t="str">
            <v>Wiraswasta</v>
          </cell>
          <cell r="AB104" t="str">
            <v>Kawin</v>
          </cell>
          <cell r="AC104" t="str">
            <v>Istri</v>
          </cell>
          <cell r="AD104" t="str">
            <v xml:space="preserve"> </v>
          </cell>
        </row>
        <row r="105">
          <cell r="B105">
            <v>98</v>
          </cell>
          <cell r="D105" t="str">
            <v>Ni Made Dharmayanti</v>
          </cell>
          <cell r="F105" t="str">
            <v>-</v>
          </cell>
          <cell r="G105" t="str">
            <v>P</v>
          </cell>
          <cell r="H105" t="str">
            <v>Nabire</v>
          </cell>
          <cell r="I105" t="str">
            <v>22.02.2011</v>
          </cell>
          <cell r="J105">
            <v>11</v>
          </cell>
          <cell r="K105" t="str">
            <v>-</v>
          </cell>
          <cell r="L105" t="str">
            <v>-</v>
          </cell>
          <cell r="M105" t="str">
            <v>√</v>
          </cell>
          <cell r="N105" t="str">
            <v>-</v>
          </cell>
          <cell r="O105" t="str">
            <v>-</v>
          </cell>
          <cell r="P105" t="str">
            <v>-</v>
          </cell>
          <cell r="Q105" t="str">
            <v>-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√</v>
          </cell>
          <cell r="Z105" t="str">
            <v>SD</v>
          </cell>
          <cell r="AA105" t="str">
            <v>Siswa</v>
          </cell>
          <cell r="AB105" t="str">
            <v>Belum Kawin</v>
          </cell>
          <cell r="AC105" t="str">
            <v>Anak</v>
          </cell>
          <cell r="AD105" t="str">
            <v xml:space="preserve"> </v>
          </cell>
        </row>
        <row r="106">
          <cell r="B106">
            <v>99</v>
          </cell>
          <cell r="D106" t="str">
            <v>Ellan Gabriel Hengkenang</v>
          </cell>
          <cell r="F106" t="str">
            <v>L</v>
          </cell>
          <cell r="G106" t="str">
            <v>-</v>
          </cell>
          <cell r="H106" t="str">
            <v>Tobelo</v>
          </cell>
          <cell r="I106" t="str">
            <v>05.01.2015</v>
          </cell>
          <cell r="J106">
            <v>7</v>
          </cell>
          <cell r="K106" t="str">
            <v>-</v>
          </cell>
          <cell r="L106" t="str">
            <v>√</v>
          </cell>
          <cell r="M106" t="str">
            <v>-</v>
          </cell>
          <cell r="N106" t="str">
            <v>-</v>
          </cell>
          <cell r="O106" t="str">
            <v>-</v>
          </cell>
          <cell r="P106" t="str">
            <v>-</v>
          </cell>
          <cell r="Q106" t="str">
            <v>-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√</v>
          </cell>
          <cell r="Y106" t="str">
            <v>-</v>
          </cell>
          <cell r="Z106" t="str">
            <v>SD</v>
          </cell>
          <cell r="AA106" t="str">
            <v>Siswa</v>
          </cell>
          <cell r="AB106" t="str">
            <v>Belum Kawin</v>
          </cell>
          <cell r="AC106" t="str">
            <v>Anak</v>
          </cell>
          <cell r="AD106" t="str">
            <v xml:space="preserve"> </v>
          </cell>
        </row>
        <row r="107">
          <cell r="B107">
            <v>100</v>
          </cell>
          <cell r="D107" t="str">
            <v>Delandrik C. Hengkenang</v>
          </cell>
          <cell r="F107" t="str">
            <v>L</v>
          </cell>
          <cell r="G107" t="str">
            <v>-</v>
          </cell>
          <cell r="H107" t="str">
            <v>Tobelo</v>
          </cell>
          <cell r="I107" t="str">
            <v>07.10.2017</v>
          </cell>
          <cell r="J107">
            <v>5</v>
          </cell>
          <cell r="K107" t="str">
            <v>-</v>
          </cell>
          <cell r="L107" t="str">
            <v>√</v>
          </cell>
          <cell r="M107" t="str">
            <v>-</v>
          </cell>
          <cell r="N107" t="str">
            <v>-</v>
          </cell>
          <cell r="O107" t="str">
            <v>-</v>
          </cell>
          <cell r="P107" t="str">
            <v>-</v>
          </cell>
          <cell r="Q107" t="str">
            <v>-</v>
          </cell>
          <cell r="R107" t="str">
            <v>-</v>
          </cell>
          <cell r="S107" t="str">
            <v>-</v>
          </cell>
          <cell r="T107" t="str">
            <v>-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√</v>
          </cell>
          <cell r="Y107" t="str">
            <v>-</v>
          </cell>
          <cell r="Z107" t="str">
            <v>PAUD</v>
          </cell>
          <cell r="AA107" t="str">
            <v>-</v>
          </cell>
          <cell r="AB107" t="str">
            <v>Belum Kawin</v>
          </cell>
          <cell r="AC107" t="str">
            <v>Anak</v>
          </cell>
          <cell r="AD107" t="str">
            <v xml:space="preserve"> </v>
          </cell>
        </row>
        <row r="108">
          <cell r="B108">
            <v>101</v>
          </cell>
          <cell r="C108" t="str">
            <v>: WIL.3.9 / VI / 09</v>
          </cell>
          <cell r="D108" t="str">
            <v>Aryanto Serang, A.Md</v>
          </cell>
          <cell r="E108" t="str">
            <v>WKO</v>
          </cell>
          <cell r="F108" t="str">
            <v>L</v>
          </cell>
          <cell r="G108" t="str">
            <v>-</v>
          </cell>
          <cell r="H108" t="str">
            <v>Ibu</v>
          </cell>
          <cell r="I108" t="str">
            <v>25.04.1986</v>
          </cell>
          <cell r="J108">
            <v>36</v>
          </cell>
          <cell r="K108" t="str">
            <v>18.01.2013</v>
          </cell>
          <cell r="L108" t="str">
            <v>√</v>
          </cell>
          <cell r="M108" t="str">
            <v>-</v>
          </cell>
          <cell r="N108" t="str">
            <v>√</v>
          </cell>
          <cell r="O108" t="str">
            <v>-</v>
          </cell>
          <cell r="P108" t="str">
            <v>√</v>
          </cell>
          <cell r="Q108" t="str">
            <v>-</v>
          </cell>
          <cell r="R108" t="str">
            <v>√</v>
          </cell>
          <cell r="S108" t="str">
            <v>-</v>
          </cell>
          <cell r="T108" t="str">
            <v>-</v>
          </cell>
          <cell r="U108" t="str">
            <v>-</v>
          </cell>
          <cell r="V108" t="str">
            <v>-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D3</v>
          </cell>
          <cell r="AA108" t="str">
            <v>Swasta</v>
          </cell>
          <cell r="AB108" t="str">
            <v>Kawin</v>
          </cell>
          <cell r="AC108" t="str">
            <v>Suami</v>
          </cell>
          <cell r="AD108" t="str">
            <v xml:space="preserve"> </v>
          </cell>
        </row>
        <row r="109">
          <cell r="B109">
            <v>102</v>
          </cell>
          <cell r="D109" t="str">
            <v>Yulpince Popola</v>
          </cell>
          <cell r="F109" t="str">
            <v>-</v>
          </cell>
          <cell r="G109" t="str">
            <v>P</v>
          </cell>
          <cell r="H109" t="str">
            <v>Leleseng</v>
          </cell>
          <cell r="I109" t="str">
            <v>17.07.1987</v>
          </cell>
          <cell r="J109">
            <v>35</v>
          </cell>
          <cell r="K109" t="str">
            <v>-</v>
          </cell>
          <cell r="L109" t="str">
            <v>-</v>
          </cell>
          <cell r="M109" t="str">
            <v>√</v>
          </cell>
          <cell r="N109" t="str">
            <v>-</v>
          </cell>
          <cell r="O109" t="str">
            <v>√</v>
          </cell>
          <cell r="P109" t="str">
            <v>-</v>
          </cell>
          <cell r="Q109" t="str">
            <v>√</v>
          </cell>
          <cell r="R109" t="str">
            <v>-</v>
          </cell>
          <cell r="S109" t="str">
            <v>√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SMA</v>
          </cell>
          <cell r="AA109" t="str">
            <v>IRT</v>
          </cell>
          <cell r="AB109" t="str">
            <v>Kawin</v>
          </cell>
          <cell r="AC109" t="str">
            <v>Istri</v>
          </cell>
          <cell r="AD109" t="str">
            <v xml:space="preserve"> </v>
          </cell>
        </row>
        <row r="110">
          <cell r="B110">
            <v>103</v>
          </cell>
          <cell r="D110" t="str">
            <v>Cristyana A. I. Serang</v>
          </cell>
          <cell r="F110" t="str">
            <v>-</v>
          </cell>
          <cell r="G110" t="str">
            <v>P</v>
          </cell>
          <cell r="H110" t="str">
            <v>WKO</v>
          </cell>
          <cell r="I110" t="str">
            <v>26.07.2013</v>
          </cell>
          <cell r="J110">
            <v>9</v>
          </cell>
          <cell r="K110" t="str">
            <v>-</v>
          </cell>
          <cell r="L110" t="str">
            <v>-</v>
          </cell>
          <cell r="M110" t="str">
            <v>√</v>
          </cell>
          <cell r="N110" t="str">
            <v>-</v>
          </cell>
          <cell r="O110" t="str">
            <v>-</v>
          </cell>
          <cell r="P110" t="str">
            <v>-</v>
          </cell>
          <cell r="Q110" t="str">
            <v>-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√</v>
          </cell>
          <cell r="Z110" t="str">
            <v>-</v>
          </cell>
          <cell r="AA110" t="str">
            <v>-</v>
          </cell>
          <cell r="AB110" t="str">
            <v>Belum Kawin</v>
          </cell>
          <cell r="AC110" t="str">
            <v>Anak</v>
          </cell>
          <cell r="AD110" t="str">
            <v xml:space="preserve"> </v>
          </cell>
          <cell r="AF110" t="str">
            <v>"---"</v>
          </cell>
        </row>
        <row r="111">
          <cell r="B111">
            <v>104</v>
          </cell>
          <cell r="D111" t="str">
            <v>Masyiakh Eunggelion Serang</v>
          </cell>
          <cell r="E111" t="str">
            <v>WKO</v>
          </cell>
          <cell r="F111" t="str">
            <v>L</v>
          </cell>
          <cell r="G111" t="str">
            <v>-</v>
          </cell>
          <cell r="H111" t="str">
            <v>WKO</v>
          </cell>
          <cell r="I111" t="str">
            <v>04.06.2018</v>
          </cell>
          <cell r="J111">
            <v>4</v>
          </cell>
          <cell r="K111" t="str">
            <v>-</v>
          </cell>
          <cell r="L111" t="str">
            <v>√</v>
          </cell>
          <cell r="M111" t="str">
            <v>-</v>
          </cell>
          <cell r="N111" t="str">
            <v>-</v>
          </cell>
          <cell r="O111" t="str">
            <v>-</v>
          </cell>
          <cell r="P111" t="str">
            <v>-</v>
          </cell>
          <cell r="Q111" t="str">
            <v>-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√</v>
          </cell>
          <cell r="Z111" t="str">
            <v>-</v>
          </cell>
          <cell r="AA111" t="str">
            <v>-</v>
          </cell>
          <cell r="AB111" t="str">
            <v>Belum Kawin</v>
          </cell>
          <cell r="AC111" t="str">
            <v>Anak</v>
          </cell>
          <cell r="AD111" t="str">
            <v xml:space="preserve"> </v>
          </cell>
          <cell r="AF111" t="str">
            <v>"---"</v>
          </cell>
        </row>
        <row r="112">
          <cell r="AD112" t="str">
            <v xml:space="preserve"> </v>
          </cell>
          <cell r="AF112" t="str">
            <v>"---"</v>
          </cell>
        </row>
        <row r="113">
          <cell r="F113">
            <v>47</v>
          </cell>
          <cell r="G113">
            <v>57</v>
          </cell>
          <cell r="L113">
            <v>44</v>
          </cell>
          <cell r="M113">
            <v>50</v>
          </cell>
          <cell r="N113">
            <v>32</v>
          </cell>
          <cell r="O113">
            <v>28</v>
          </cell>
          <cell r="P113">
            <v>21</v>
          </cell>
          <cell r="Q113">
            <v>24</v>
          </cell>
          <cell r="R113">
            <v>24</v>
          </cell>
          <cell r="S113">
            <v>26</v>
          </cell>
          <cell r="T113">
            <v>10</v>
          </cell>
          <cell r="U113">
            <v>9</v>
          </cell>
          <cell r="V113">
            <v>2</v>
          </cell>
          <cell r="W113">
            <v>3</v>
          </cell>
          <cell r="X113">
            <v>10</v>
          </cell>
          <cell r="Y113">
            <v>20</v>
          </cell>
        </row>
        <row r="115">
          <cell r="R115">
            <v>0</v>
          </cell>
          <cell r="S115">
            <v>0</v>
          </cell>
          <cell r="Y115">
            <v>0</v>
          </cell>
          <cell r="Z115">
            <v>0</v>
          </cell>
        </row>
        <row r="116">
          <cell r="B116">
            <v>20</v>
          </cell>
          <cell r="R116">
            <v>1</v>
          </cell>
          <cell r="S116">
            <v>0</v>
          </cell>
          <cell r="Y116">
            <v>0</v>
          </cell>
          <cell r="Z116">
            <v>0</v>
          </cell>
        </row>
        <row r="117">
          <cell r="R117">
            <v>6</v>
          </cell>
          <cell r="S117">
            <v>6</v>
          </cell>
          <cell r="Y117">
            <v>0</v>
          </cell>
          <cell r="Z117">
            <v>0</v>
          </cell>
        </row>
        <row r="118">
          <cell r="L118">
            <v>3</v>
          </cell>
          <cell r="Y118">
            <v>0</v>
          </cell>
          <cell r="Z118">
            <v>12</v>
          </cell>
        </row>
        <row r="119">
          <cell r="L119">
            <v>0</v>
          </cell>
          <cell r="R119">
            <v>1</v>
          </cell>
          <cell r="S119">
            <v>1</v>
          </cell>
          <cell r="Y119">
            <v>0</v>
          </cell>
          <cell r="Z119">
            <v>0</v>
          </cell>
        </row>
        <row r="120">
          <cell r="R120">
            <v>0</v>
          </cell>
          <cell r="S120">
            <v>0</v>
          </cell>
          <cell r="Y120">
            <v>2</v>
          </cell>
          <cell r="Z120">
            <v>3</v>
          </cell>
        </row>
        <row r="121">
          <cell r="R121">
            <v>0</v>
          </cell>
          <cell r="S121">
            <v>0</v>
          </cell>
          <cell r="Y121">
            <v>8</v>
          </cell>
          <cell r="Z121">
            <v>7</v>
          </cell>
        </row>
        <row r="122">
          <cell r="R122">
            <v>10</v>
          </cell>
          <cell r="S122">
            <v>6</v>
          </cell>
          <cell r="Y122">
            <v>0</v>
          </cell>
          <cell r="Z122">
            <v>0</v>
          </cell>
        </row>
        <row r="123">
          <cell r="R123">
            <v>0</v>
          </cell>
          <cell r="S123">
            <v>0</v>
          </cell>
          <cell r="Y123">
            <v>0</v>
          </cell>
          <cell r="Z123">
            <v>0</v>
          </cell>
        </row>
        <row r="124">
          <cell r="L124">
            <v>5</v>
          </cell>
          <cell r="M124">
            <v>8</v>
          </cell>
          <cell r="R124">
            <v>1</v>
          </cell>
          <cell r="S124">
            <v>1</v>
          </cell>
          <cell r="Y124">
            <v>5</v>
          </cell>
          <cell r="Z124">
            <v>1</v>
          </cell>
        </row>
        <row r="125">
          <cell r="R125">
            <v>2</v>
          </cell>
          <cell r="S125">
            <v>4</v>
          </cell>
          <cell r="Y125">
            <v>0</v>
          </cell>
          <cell r="Z125">
            <v>1</v>
          </cell>
        </row>
        <row r="126">
          <cell r="R126">
            <v>6</v>
          </cell>
          <cell r="S126">
            <v>11</v>
          </cell>
          <cell r="Y126">
            <v>0</v>
          </cell>
          <cell r="Z126">
            <v>0</v>
          </cell>
        </row>
        <row r="127">
          <cell r="L127">
            <v>3</v>
          </cell>
          <cell r="M127">
            <v>6</v>
          </cell>
          <cell r="R127">
            <v>0</v>
          </cell>
          <cell r="S127">
            <v>0</v>
          </cell>
          <cell r="Y127">
            <v>3</v>
          </cell>
          <cell r="Z127">
            <v>1</v>
          </cell>
        </row>
        <row r="128">
          <cell r="R128">
            <v>0</v>
          </cell>
          <cell r="S128">
            <v>0</v>
          </cell>
          <cell r="Y128">
            <v>0</v>
          </cell>
          <cell r="Z128">
            <v>0</v>
          </cell>
        </row>
        <row r="129">
          <cell r="N129">
            <v>0</v>
          </cell>
          <cell r="R129">
            <v>0</v>
          </cell>
          <cell r="S129">
            <v>0</v>
          </cell>
          <cell r="Y129">
            <v>1</v>
          </cell>
          <cell r="Z129">
            <v>0</v>
          </cell>
        </row>
        <row r="130">
          <cell r="N130">
            <v>0</v>
          </cell>
          <cell r="R130">
            <v>0</v>
          </cell>
          <cell r="S130">
            <v>0</v>
          </cell>
          <cell r="Y130">
            <v>3</v>
          </cell>
          <cell r="Z130">
            <v>0</v>
          </cell>
        </row>
        <row r="131">
          <cell r="N131">
            <v>0</v>
          </cell>
          <cell r="R131">
            <v>1</v>
          </cell>
          <cell r="S131">
            <v>1</v>
          </cell>
          <cell r="Y131">
            <v>0</v>
          </cell>
          <cell r="Z131">
            <v>0</v>
          </cell>
        </row>
        <row r="132">
          <cell r="R132">
            <v>1</v>
          </cell>
          <cell r="S132">
            <v>0</v>
          </cell>
          <cell r="Y132">
            <v>3</v>
          </cell>
          <cell r="Z132">
            <v>1</v>
          </cell>
        </row>
        <row r="133">
          <cell r="R133">
            <v>0</v>
          </cell>
          <cell r="S133">
            <v>0</v>
          </cell>
          <cell r="Y133">
            <v>0</v>
          </cell>
          <cell r="Z133">
            <v>0</v>
          </cell>
        </row>
        <row r="134">
          <cell r="R134">
            <v>0</v>
          </cell>
          <cell r="S134">
            <v>0</v>
          </cell>
          <cell r="Y134">
            <v>1</v>
          </cell>
          <cell r="Z134">
            <v>0</v>
          </cell>
        </row>
        <row r="135">
          <cell r="R135">
            <v>0</v>
          </cell>
          <cell r="S135">
            <v>0</v>
          </cell>
          <cell r="Y135">
            <v>0</v>
          </cell>
          <cell r="Z135">
            <v>0</v>
          </cell>
        </row>
        <row r="136">
          <cell r="R136">
            <v>2</v>
          </cell>
          <cell r="S136">
            <v>9</v>
          </cell>
          <cell r="Y136">
            <v>0</v>
          </cell>
          <cell r="Z136">
            <v>1</v>
          </cell>
        </row>
        <row r="137">
          <cell r="Y137">
            <v>6</v>
          </cell>
          <cell r="Z137">
            <v>13</v>
          </cell>
        </row>
      </sheetData>
      <sheetData sheetId="10"/>
      <sheetData sheetId="11">
        <row r="2">
          <cell r="A2">
            <v>2022</v>
          </cell>
        </row>
        <row r="8">
          <cell r="B8">
            <v>1</v>
          </cell>
          <cell r="AD8" t="str">
            <v xml:space="preserve"> </v>
          </cell>
          <cell r="AE8" t="str">
            <v>Pnt. Aryanto Serang</v>
          </cell>
          <cell r="AF8" t="str">
            <v>"---"</v>
          </cell>
        </row>
        <row r="9">
          <cell r="B9">
            <v>2</v>
          </cell>
          <cell r="AD9" t="str">
            <v>Lansia</v>
          </cell>
          <cell r="AE9" t="str">
            <v>-</v>
          </cell>
          <cell r="AF9" t="str">
            <v>"---"</v>
          </cell>
        </row>
        <row r="10">
          <cell r="B10">
            <v>3</v>
          </cell>
          <cell r="AD10" t="str">
            <v xml:space="preserve"> </v>
          </cell>
          <cell r="AE10" t="str">
            <v>-</v>
          </cell>
          <cell r="AF10" t="str">
            <v>"---"</v>
          </cell>
        </row>
        <row r="11">
          <cell r="B11">
            <v>4</v>
          </cell>
          <cell r="AD11" t="str">
            <v xml:space="preserve"> </v>
          </cell>
          <cell r="AE11" t="str">
            <v>-</v>
          </cell>
          <cell r="AF11" t="str">
            <v>Luar Daerah</v>
          </cell>
        </row>
        <row r="12">
          <cell r="B12">
            <v>5</v>
          </cell>
          <cell r="AD12" t="str">
            <v xml:space="preserve"> </v>
          </cell>
          <cell r="AE12" t="str">
            <v>Pnt. Aryanto Serang</v>
          </cell>
          <cell r="AF12" t="str">
            <v>"---"</v>
          </cell>
        </row>
        <row r="13">
          <cell r="B13">
            <v>6</v>
          </cell>
          <cell r="AD13" t="str">
            <v xml:space="preserve"> </v>
          </cell>
          <cell r="AE13" t="str">
            <v>-</v>
          </cell>
          <cell r="AF13" t="str">
            <v>"---"</v>
          </cell>
        </row>
        <row r="14">
          <cell r="B14">
            <v>7</v>
          </cell>
          <cell r="AD14" t="str">
            <v xml:space="preserve"> </v>
          </cell>
          <cell r="AE14" t="str">
            <v>-</v>
          </cell>
          <cell r="AF14" t="str">
            <v>"---"</v>
          </cell>
        </row>
        <row r="15">
          <cell r="B15">
            <v>8</v>
          </cell>
          <cell r="AD15" t="str">
            <v xml:space="preserve"> </v>
          </cell>
          <cell r="AE15" t="str">
            <v>-</v>
          </cell>
          <cell r="AF15" t="str">
            <v>"---"</v>
          </cell>
        </row>
        <row r="16">
          <cell r="B16">
            <v>9</v>
          </cell>
          <cell r="AD16" t="str">
            <v xml:space="preserve"> </v>
          </cell>
          <cell r="AE16" t="str">
            <v>Pnt. Aryanto Serang</v>
          </cell>
          <cell r="AF16" t="str">
            <v>"---"</v>
          </cell>
        </row>
        <row r="17">
          <cell r="B17">
            <v>10</v>
          </cell>
          <cell r="AD17" t="str">
            <v xml:space="preserve"> </v>
          </cell>
          <cell r="AE17" t="str">
            <v>-</v>
          </cell>
          <cell r="AF17" t="str">
            <v>Luar Daerah</v>
          </cell>
        </row>
        <row r="18">
          <cell r="B18">
            <v>11</v>
          </cell>
          <cell r="AD18" t="str">
            <v xml:space="preserve"> </v>
          </cell>
          <cell r="AE18" t="str">
            <v>-</v>
          </cell>
          <cell r="AF18" t="str">
            <v>"---"</v>
          </cell>
        </row>
        <row r="19">
          <cell r="B19">
            <v>12</v>
          </cell>
          <cell r="AD19" t="str">
            <v xml:space="preserve"> </v>
          </cell>
          <cell r="AE19" t="str">
            <v>Pnt. M. Sasingan</v>
          </cell>
          <cell r="AF19" t="str">
            <v>"---"</v>
          </cell>
        </row>
        <row r="20">
          <cell r="B20">
            <v>13</v>
          </cell>
          <cell r="AD20" t="str">
            <v xml:space="preserve"> </v>
          </cell>
          <cell r="AE20" t="str">
            <v>-</v>
          </cell>
          <cell r="AF20" t="str">
            <v>"---"</v>
          </cell>
        </row>
        <row r="21">
          <cell r="B21">
            <v>14</v>
          </cell>
          <cell r="AD21" t="str">
            <v xml:space="preserve"> </v>
          </cell>
          <cell r="AE21" t="str">
            <v>-</v>
          </cell>
          <cell r="AF21" t="str">
            <v>"---"</v>
          </cell>
        </row>
        <row r="22">
          <cell r="B22">
            <v>15</v>
          </cell>
          <cell r="AD22" t="str">
            <v xml:space="preserve"> </v>
          </cell>
          <cell r="AF22" t="str">
            <v>"---"</v>
          </cell>
        </row>
        <row r="23">
          <cell r="B23">
            <v>16</v>
          </cell>
          <cell r="AD23" t="str">
            <v xml:space="preserve"> </v>
          </cell>
          <cell r="AE23" t="str">
            <v>Pnt. Y. Sambali</v>
          </cell>
          <cell r="AF23" t="str">
            <v>"---"</v>
          </cell>
        </row>
        <row r="24">
          <cell r="B24">
            <v>17</v>
          </cell>
          <cell r="AD24" t="str">
            <v xml:space="preserve"> </v>
          </cell>
          <cell r="AE24" t="str">
            <v>-</v>
          </cell>
          <cell r="AF24" t="str">
            <v>"---"</v>
          </cell>
        </row>
        <row r="25">
          <cell r="B25">
            <v>18</v>
          </cell>
          <cell r="AD25" t="str">
            <v xml:space="preserve"> </v>
          </cell>
          <cell r="AE25" t="str">
            <v>-</v>
          </cell>
          <cell r="AF25" t="str">
            <v>Luar Daerah</v>
          </cell>
        </row>
        <row r="26">
          <cell r="B26">
            <v>19</v>
          </cell>
          <cell r="AD26" t="str">
            <v xml:space="preserve"> </v>
          </cell>
          <cell r="AE26" t="str">
            <v>-</v>
          </cell>
          <cell r="AF26" t="str">
            <v>"---"</v>
          </cell>
        </row>
        <row r="27">
          <cell r="B27">
            <v>20</v>
          </cell>
          <cell r="AD27" t="str">
            <v xml:space="preserve"> </v>
          </cell>
          <cell r="AE27" t="str">
            <v>Dkn. Oktovina Wote</v>
          </cell>
          <cell r="AF27" t="str">
            <v>"---"</v>
          </cell>
        </row>
        <row r="28">
          <cell r="B28">
            <v>21</v>
          </cell>
          <cell r="AD28" t="str">
            <v xml:space="preserve"> </v>
          </cell>
          <cell r="AE28" t="str">
            <v>-</v>
          </cell>
          <cell r="AF28" t="str">
            <v>"---"</v>
          </cell>
        </row>
        <row r="29">
          <cell r="B29">
            <v>22</v>
          </cell>
          <cell r="AD29" t="str">
            <v xml:space="preserve"> </v>
          </cell>
          <cell r="AE29" t="str">
            <v>-</v>
          </cell>
          <cell r="AF29" t="str">
            <v>Luar Daerah</v>
          </cell>
        </row>
        <row r="30">
          <cell r="B30">
            <v>23</v>
          </cell>
          <cell r="AD30" t="str">
            <v xml:space="preserve"> </v>
          </cell>
          <cell r="AE30" t="str">
            <v>-</v>
          </cell>
          <cell r="AF30" t="str">
            <v>"---"</v>
          </cell>
        </row>
        <row r="31">
          <cell r="B31">
            <v>24</v>
          </cell>
          <cell r="AD31" t="str">
            <v xml:space="preserve"> </v>
          </cell>
          <cell r="AE31" t="str">
            <v>Pnt. Aryanto Serang</v>
          </cell>
          <cell r="AF31" t="str">
            <v>"---"</v>
          </cell>
        </row>
        <row r="32">
          <cell r="B32">
            <v>25</v>
          </cell>
          <cell r="AD32" t="str">
            <v xml:space="preserve"> </v>
          </cell>
          <cell r="AE32" t="str">
            <v>-</v>
          </cell>
          <cell r="AF32" t="str">
            <v>"---"</v>
          </cell>
        </row>
        <row r="33">
          <cell r="B33">
            <v>26</v>
          </cell>
          <cell r="AD33" t="str">
            <v xml:space="preserve"> </v>
          </cell>
          <cell r="AF33" t="str">
            <v>"---"</v>
          </cell>
        </row>
        <row r="34">
          <cell r="B34">
            <v>27</v>
          </cell>
          <cell r="AD34" t="str">
            <v xml:space="preserve"> </v>
          </cell>
          <cell r="AF34" t="str">
            <v>"---"</v>
          </cell>
        </row>
        <row r="35">
          <cell r="B35">
            <v>28</v>
          </cell>
          <cell r="AD35" t="str">
            <v xml:space="preserve"> </v>
          </cell>
          <cell r="AF35" t="str">
            <v>"---"</v>
          </cell>
        </row>
        <row r="36">
          <cell r="B36">
            <v>29</v>
          </cell>
          <cell r="AD36" t="str">
            <v>Lansia</v>
          </cell>
          <cell r="AF36" t="str">
            <v>"---"</v>
          </cell>
        </row>
        <row r="37">
          <cell r="B37">
            <v>30</v>
          </cell>
          <cell r="AD37" t="str">
            <v xml:space="preserve"> </v>
          </cell>
          <cell r="AF37" t="str">
            <v>"---"</v>
          </cell>
        </row>
        <row r="38">
          <cell r="B38">
            <v>31</v>
          </cell>
          <cell r="AD38" t="str">
            <v xml:space="preserve"> </v>
          </cell>
          <cell r="AE38" t="str">
            <v>Pnt. Aryanto Serang</v>
          </cell>
          <cell r="AF38" t="str">
            <v>"---"</v>
          </cell>
        </row>
        <row r="39">
          <cell r="B39">
            <v>32</v>
          </cell>
          <cell r="AD39" t="str">
            <v xml:space="preserve"> </v>
          </cell>
          <cell r="AE39" t="str">
            <v>-</v>
          </cell>
          <cell r="AF39" t="str">
            <v>"---"</v>
          </cell>
        </row>
        <row r="40">
          <cell r="B40">
            <v>33</v>
          </cell>
          <cell r="AD40" t="str">
            <v xml:space="preserve"> </v>
          </cell>
          <cell r="AF40" t="str">
            <v>"---"</v>
          </cell>
        </row>
        <row r="41">
          <cell r="B41">
            <v>34</v>
          </cell>
          <cell r="AD41" t="str">
            <v xml:space="preserve"> </v>
          </cell>
          <cell r="AF41" t="str">
            <v>"---"</v>
          </cell>
        </row>
        <row r="42">
          <cell r="B42">
            <v>35</v>
          </cell>
          <cell r="AD42" t="str">
            <v xml:space="preserve"> </v>
          </cell>
          <cell r="AE42" t="str">
            <v>Pnt. Aryanto Serang</v>
          </cell>
          <cell r="AF42" t="str">
            <v>"---"</v>
          </cell>
        </row>
        <row r="43">
          <cell r="B43">
            <v>36</v>
          </cell>
          <cell r="AD43" t="str">
            <v xml:space="preserve"> </v>
          </cell>
          <cell r="AF43" t="str">
            <v>"---"</v>
          </cell>
        </row>
        <row r="44">
          <cell r="B44">
            <v>37</v>
          </cell>
          <cell r="AD44" t="str">
            <v xml:space="preserve"> </v>
          </cell>
          <cell r="AF44" t="str">
            <v>"---"</v>
          </cell>
        </row>
        <row r="45">
          <cell r="B45">
            <v>38</v>
          </cell>
          <cell r="AD45" t="str">
            <v xml:space="preserve"> </v>
          </cell>
          <cell r="AE45" t="str">
            <v>Dkn. Oktovina Wote</v>
          </cell>
          <cell r="AF45" t="str">
            <v>"---"</v>
          </cell>
        </row>
        <row r="46">
          <cell r="B46">
            <v>39</v>
          </cell>
          <cell r="AD46" t="str">
            <v xml:space="preserve"> </v>
          </cell>
          <cell r="AF46" t="str">
            <v>"---"</v>
          </cell>
        </row>
        <row r="47">
          <cell r="B47">
            <v>40</v>
          </cell>
          <cell r="AD47" t="str">
            <v xml:space="preserve"> </v>
          </cell>
          <cell r="AF47" t="str">
            <v>Luar Daerah</v>
          </cell>
        </row>
        <row r="48">
          <cell r="B48">
            <v>41</v>
          </cell>
          <cell r="AD48" t="str">
            <v xml:space="preserve"> </v>
          </cell>
          <cell r="AF48" t="str">
            <v>"---"</v>
          </cell>
        </row>
        <row r="49">
          <cell r="B49">
            <v>42</v>
          </cell>
          <cell r="AD49" t="str">
            <v xml:space="preserve"> </v>
          </cell>
          <cell r="AF49" t="str">
            <v>"---"</v>
          </cell>
        </row>
        <row r="50">
          <cell r="B50">
            <v>43</v>
          </cell>
          <cell r="AD50" t="str">
            <v xml:space="preserve"> </v>
          </cell>
          <cell r="AE50" t="str">
            <v>Pnt. Y. Sambali</v>
          </cell>
          <cell r="AF50" t="str">
            <v>"---"</v>
          </cell>
        </row>
        <row r="51">
          <cell r="B51">
            <v>44</v>
          </cell>
          <cell r="AD51" t="str">
            <v xml:space="preserve"> </v>
          </cell>
          <cell r="AF51" t="str">
            <v>Luar Daerah</v>
          </cell>
        </row>
        <row r="52">
          <cell r="B52">
            <v>45</v>
          </cell>
          <cell r="AD52" t="str">
            <v xml:space="preserve"> </v>
          </cell>
          <cell r="AE52" t="str">
            <v>Dkn. Oktovina Wote</v>
          </cell>
          <cell r="AF52" t="str">
            <v>"---"</v>
          </cell>
        </row>
        <row r="53">
          <cell r="B53">
            <v>46</v>
          </cell>
          <cell r="AD53" t="str">
            <v xml:space="preserve"> </v>
          </cell>
          <cell r="AF53" t="str">
            <v>"---"</v>
          </cell>
        </row>
        <row r="54">
          <cell r="B54">
            <v>47</v>
          </cell>
          <cell r="AD54" t="str">
            <v xml:space="preserve"> </v>
          </cell>
          <cell r="AF54" t="str">
            <v>"---"</v>
          </cell>
        </row>
        <row r="55">
          <cell r="B55">
            <v>48</v>
          </cell>
          <cell r="AD55" t="str">
            <v xml:space="preserve"> </v>
          </cell>
          <cell r="AF55" t="str">
            <v>"---"</v>
          </cell>
        </row>
        <row r="56">
          <cell r="B56">
            <v>49</v>
          </cell>
          <cell r="AD56" t="str">
            <v xml:space="preserve"> </v>
          </cell>
          <cell r="AE56" t="str">
            <v>Pnt. Y. Sambali</v>
          </cell>
          <cell r="AF56" t="str">
            <v>"---"</v>
          </cell>
        </row>
        <row r="57">
          <cell r="B57">
            <v>50</v>
          </cell>
          <cell r="AD57" t="str">
            <v xml:space="preserve"> </v>
          </cell>
          <cell r="AF57" t="str">
            <v>"---"</v>
          </cell>
        </row>
        <row r="58">
          <cell r="B58">
            <v>51</v>
          </cell>
          <cell r="AF58" t="str">
            <v>"---"</v>
          </cell>
        </row>
        <row r="59">
          <cell r="B59">
            <v>52</v>
          </cell>
          <cell r="AD59" t="str">
            <v xml:space="preserve"> </v>
          </cell>
          <cell r="AE59" t="str">
            <v>Pnt. M. Sasingan</v>
          </cell>
          <cell r="AF59" t="str">
            <v>"---"</v>
          </cell>
        </row>
        <row r="60">
          <cell r="B60">
            <v>53</v>
          </cell>
          <cell r="AD60" t="str">
            <v xml:space="preserve"> </v>
          </cell>
          <cell r="AF60" t="str">
            <v>"---"</v>
          </cell>
        </row>
        <row r="61">
          <cell r="B61">
            <v>54</v>
          </cell>
          <cell r="AD61" t="str">
            <v xml:space="preserve"> </v>
          </cell>
          <cell r="AF61" t="str">
            <v>"---"</v>
          </cell>
        </row>
        <row r="62">
          <cell r="B62">
            <v>55</v>
          </cell>
          <cell r="AD62" t="str">
            <v xml:space="preserve"> </v>
          </cell>
          <cell r="AF62" t="str">
            <v>"---"</v>
          </cell>
        </row>
        <row r="63">
          <cell r="B63">
            <v>56</v>
          </cell>
          <cell r="AD63" t="str">
            <v xml:space="preserve"> </v>
          </cell>
          <cell r="AF63" t="str">
            <v>"---"</v>
          </cell>
        </row>
        <row r="64">
          <cell r="B64">
            <v>57</v>
          </cell>
          <cell r="AD64" t="str">
            <v xml:space="preserve"> </v>
          </cell>
          <cell r="AF64" t="str">
            <v>"---"</v>
          </cell>
        </row>
        <row r="65">
          <cell r="B65">
            <v>58</v>
          </cell>
          <cell r="AD65" t="str">
            <v xml:space="preserve"> </v>
          </cell>
          <cell r="AF65" t="str">
            <v>"---"</v>
          </cell>
        </row>
        <row r="66">
          <cell r="B66">
            <v>59</v>
          </cell>
          <cell r="AF66" t="str">
            <v>Luar Daerah</v>
          </cell>
        </row>
        <row r="67">
          <cell r="B67">
            <v>60</v>
          </cell>
          <cell r="AD67" t="str">
            <v xml:space="preserve"> </v>
          </cell>
          <cell r="AE67" t="str">
            <v>Pnt. Y. Sambali</v>
          </cell>
          <cell r="AF67" t="str">
            <v>"---"</v>
          </cell>
        </row>
        <row r="68">
          <cell r="B68">
            <v>61</v>
          </cell>
          <cell r="AD68" t="str">
            <v xml:space="preserve"> </v>
          </cell>
          <cell r="AF68" t="str">
            <v>"---"</v>
          </cell>
        </row>
        <row r="69">
          <cell r="B69">
            <v>62</v>
          </cell>
          <cell r="AD69" t="str">
            <v xml:space="preserve"> </v>
          </cell>
          <cell r="AF69" t="str">
            <v>"---"</v>
          </cell>
        </row>
        <row r="70">
          <cell r="B70">
            <v>63</v>
          </cell>
          <cell r="AF70" t="str">
            <v>"---"</v>
          </cell>
        </row>
        <row r="71">
          <cell r="B71">
            <v>64</v>
          </cell>
          <cell r="AF71" t="str">
            <v>"---"</v>
          </cell>
        </row>
        <row r="72">
          <cell r="B72">
            <v>65</v>
          </cell>
          <cell r="AF72" t="str">
            <v>"---"</v>
          </cell>
        </row>
        <row r="73">
          <cell r="B73">
            <v>66</v>
          </cell>
          <cell r="AD73" t="str">
            <v xml:space="preserve"> </v>
          </cell>
          <cell r="AF73" t="str">
            <v>"---"</v>
          </cell>
        </row>
        <row r="74">
          <cell r="B74">
            <v>67</v>
          </cell>
          <cell r="AD74" t="str">
            <v xml:space="preserve"> </v>
          </cell>
          <cell r="AE74" t="str">
            <v>Pnt. M. Sasingan</v>
          </cell>
          <cell r="AF74" t="str">
            <v>"---"</v>
          </cell>
        </row>
        <row r="75">
          <cell r="B75">
            <v>68</v>
          </cell>
          <cell r="AD75" t="str">
            <v xml:space="preserve"> </v>
          </cell>
          <cell r="AF75" t="str">
            <v>"---"</v>
          </cell>
        </row>
        <row r="76">
          <cell r="B76">
            <v>69</v>
          </cell>
          <cell r="AD76" t="str">
            <v xml:space="preserve"> </v>
          </cell>
          <cell r="AF76" t="str">
            <v>"---"</v>
          </cell>
        </row>
        <row r="77">
          <cell r="B77">
            <v>70</v>
          </cell>
          <cell r="AD77" t="str">
            <v xml:space="preserve"> </v>
          </cell>
          <cell r="AF77" t="str">
            <v>"---"</v>
          </cell>
        </row>
        <row r="78">
          <cell r="B78">
            <v>71</v>
          </cell>
          <cell r="AD78" t="str">
            <v xml:space="preserve"> </v>
          </cell>
          <cell r="AE78" t="str">
            <v>Pnt. M. Sasingan</v>
          </cell>
          <cell r="AF78" t="str">
            <v>"---"</v>
          </cell>
        </row>
        <row r="79">
          <cell r="B79">
            <v>72</v>
          </cell>
          <cell r="AD79" t="str">
            <v xml:space="preserve"> </v>
          </cell>
          <cell r="AF79" t="str">
            <v>"---"</v>
          </cell>
        </row>
        <row r="80">
          <cell r="B80">
            <v>73</v>
          </cell>
          <cell r="AD80" t="str">
            <v xml:space="preserve"> </v>
          </cell>
          <cell r="AF80" t="str">
            <v>"---"</v>
          </cell>
        </row>
        <row r="81">
          <cell r="B81">
            <v>74</v>
          </cell>
          <cell r="AD81" t="str">
            <v xml:space="preserve"> </v>
          </cell>
          <cell r="AE81" t="str">
            <v>Pnt. Y. Sambali</v>
          </cell>
          <cell r="AF81" t="str">
            <v>"---"</v>
          </cell>
        </row>
        <row r="82">
          <cell r="B82">
            <v>75</v>
          </cell>
          <cell r="AD82" t="str">
            <v xml:space="preserve"> </v>
          </cell>
          <cell r="AE82" t="str">
            <v>-</v>
          </cell>
          <cell r="AF82" t="str">
            <v>"---"</v>
          </cell>
        </row>
        <row r="83">
          <cell r="B83">
            <v>76</v>
          </cell>
          <cell r="AD83" t="str">
            <v xml:space="preserve"> </v>
          </cell>
          <cell r="AE83" t="str">
            <v>-</v>
          </cell>
          <cell r="AF83" t="str">
            <v>Luar Daerah</v>
          </cell>
        </row>
        <row r="84">
          <cell r="B84">
            <v>77</v>
          </cell>
          <cell r="AD84" t="str">
            <v xml:space="preserve"> </v>
          </cell>
          <cell r="AE84" t="str">
            <v>-</v>
          </cell>
          <cell r="AF84" t="str">
            <v>"---"</v>
          </cell>
        </row>
        <row r="85">
          <cell r="B85">
            <v>78</v>
          </cell>
          <cell r="AD85" t="str">
            <v xml:space="preserve"> </v>
          </cell>
          <cell r="AE85" t="str">
            <v>-</v>
          </cell>
          <cell r="AF85" t="str">
            <v>"---"</v>
          </cell>
        </row>
        <row r="86">
          <cell r="B86">
            <v>79</v>
          </cell>
          <cell r="AD86" t="str">
            <v xml:space="preserve"> </v>
          </cell>
          <cell r="AF86" t="str">
            <v>"---"</v>
          </cell>
        </row>
        <row r="87">
          <cell r="B87">
            <v>80</v>
          </cell>
          <cell r="AD87" t="str">
            <v xml:space="preserve"> </v>
          </cell>
          <cell r="AF87" t="str">
            <v>"---"</v>
          </cell>
        </row>
        <row r="88">
          <cell r="B88">
            <v>81</v>
          </cell>
          <cell r="AD88" t="str">
            <v xml:space="preserve"> </v>
          </cell>
          <cell r="AE88" t="str">
            <v>Pnt. Y. Sambali</v>
          </cell>
          <cell r="AF88" t="str">
            <v>"---"</v>
          </cell>
        </row>
        <row r="89">
          <cell r="B89">
            <v>82</v>
          </cell>
          <cell r="AD89" t="str">
            <v xml:space="preserve"> </v>
          </cell>
          <cell r="AF89" t="str">
            <v>"---"</v>
          </cell>
        </row>
        <row r="90">
          <cell r="B90">
            <v>83</v>
          </cell>
          <cell r="AD90" t="str">
            <v xml:space="preserve"> </v>
          </cell>
          <cell r="AF90" t="str">
            <v>"---"</v>
          </cell>
        </row>
        <row r="91">
          <cell r="B91">
            <v>84</v>
          </cell>
          <cell r="AD91" t="str">
            <v xml:space="preserve"> </v>
          </cell>
          <cell r="AE91" t="str">
            <v>Pnt. M. Sasingan</v>
          </cell>
          <cell r="AF91" t="str">
            <v>"---"</v>
          </cell>
        </row>
        <row r="92">
          <cell r="B92">
            <v>85</v>
          </cell>
          <cell r="AD92" t="str">
            <v xml:space="preserve"> </v>
          </cell>
          <cell r="AF92" t="str">
            <v>"---"</v>
          </cell>
        </row>
        <row r="93">
          <cell r="B93">
            <v>86</v>
          </cell>
          <cell r="AD93" t="str">
            <v xml:space="preserve"> </v>
          </cell>
          <cell r="AF93" t="str">
            <v>"---"</v>
          </cell>
        </row>
        <row r="94">
          <cell r="B94">
            <v>87</v>
          </cell>
          <cell r="AD94" t="str">
            <v xml:space="preserve"> </v>
          </cell>
          <cell r="AF94" t="str">
            <v>"---"</v>
          </cell>
        </row>
        <row r="95">
          <cell r="B95">
            <v>88</v>
          </cell>
          <cell r="AD95" t="str">
            <v xml:space="preserve"> </v>
          </cell>
          <cell r="AF95" t="str">
            <v>"---"</v>
          </cell>
        </row>
        <row r="96">
          <cell r="B96">
            <v>89</v>
          </cell>
          <cell r="AD96" t="str">
            <v xml:space="preserve"> </v>
          </cell>
          <cell r="AF96" t="str">
            <v>"---"</v>
          </cell>
        </row>
        <row r="97">
          <cell r="B97">
            <v>90</v>
          </cell>
          <cell r="AD97" t="str">
            <v xml:space="preserve"> </v>
          </cell>
          <cell r="AF97" t="str">
            <v>"---"</v>
          </cell>
        </row>
        <row r="98">
          <cell r="B98">
            <v>91</v>
          </cell>
          <cell r="AF98" t="str">
            <v>"---"</v>
          </cell>
        </row>
        <row r="99">
          <cell r="B99">
            <v>92</v>
          </cell>
        </row>
        <row r="100">
          <cell r="AD100" t="str">
            <v xml:space="preserve"> </v>
          </cell>
          <cell r="AE100" t="str">
            <v>-</v>
          </cell>
          <cell r="AF100" t="str">
            <v>"---"</v>
          </cell>
        </row>
      </sheetData>
      <sheetData sheetId="12"/>
      <sheetData sheetId="13">
        <row r="6">
          <cell r="R6">
            <v>1</v>
          </cell>
          <cell r="T6" t="str">
            <v>Abdon Batita</v>
          </cell>
          <cell r="U6" t="str">
            <v>Kalipitu</v>
          </cell>
          <cell r="V6" t="str">
            <v>L</v>
          </cell>
          <cell r="W6" t="str">
            <v>-</v>
          </cell>
          <cell r="X6" t="str">
            <v>Jailolo</v>
          </cell>
          <cell r="Y6" t="str">
            <v>31.12.1959</v>
          </cell>
          <cell r="Z6">
            <v>63</v>
          </cell>
          <cell r="AA6" t="str">
            <v>20.05.1986</v>
          </cell>
          <cell r="AB6" t="str">
            <v>SMA</v>
          </cell>
          <cell r="AC6" t="str">
            <v>Wiraswasta</v>
          </cell>
          <cell r="AD6" t="str">
            <v>Kawin</v>
          </cell>
          <cell r="AE6" t="str">
            <v>Suami</v>
          </cell>
        </row>
        <row r="7">
          <cell r="R7">
            <v>1</v>
          </cell>
          <cell r="T7" t="str">
            <v>Elisabeth Galla</v>
          </cell>
          <cell r="U7">
            <v>0</v>
          </cell>
          <cell r="V7" t="str">
            <v>-</v>
          </cell>
          <cell r="W7" t="str">
            <v>P</v>
          </cell>
          <cell r="X7" t="str">
            <v>Ternate</v>
          </cell>
          <cell r="Y7" t="str">
            <v>25.03.1964</v>
          </cell>
          <cell r="Z7">
            <v>58</v>
          </cell>
          <cell r="AA7" t="str">
            <v>-</v>
          </cell>
          <cell r="AB7" t="str">
            <v>SMA</v>
          </cell>
          <cell r="AC7" t="str">
            <v>IRT</v>
          </cell>
          <cell r="AD7" t="str">
            <v>Kawin</v>
          </cell>
          <cell r="AE7" t="str">
            <v>Istri</v>
          </cell>
        </row>
        <row r="8">
          <cell r="R8">
            <v>1</v>
          </cell>
          <cell r="T8" t="e">
            <v>#REF!</v>
          </cell>
          <cell r="U8" t="e">
            <v>#REF!</v>
          </cell>
          <cell r="V8" t="e">
            <v>#REF!</v>
          </cell>
          <cell r="W8" t="e">
            <v>#REF!</v>
          </cell>
          <cell r="X8" t="e">
            <v>#REF!</v>
          </cell>
          <cell r="Y8" t="e">
            <v>#REF!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</row>
        <row r="9">
          <cell r="R9">
            <v>1</v>
          </cell>
          <cell r="T9" t="str">
            <v>Adriano P. Ewy</v>
          </cell>
          <cell r="U9" t="str">
            <v>Mahia</v>
          </cell>
          <cell r="V9" t="str">
            <v>L</v>
          </cell>
          <cell r="W9" t="str">
            <v>-</v>
          </cell>
          <cell r="X9" t="str">
            <v>Ternate</v>
          </cell>
          <cell r="Y9" t="str">
            <v>15.08.1977</v>
          </cell>
          <cell r="Z9">
            <v>45</v>
          </cell>
          <cell r="AA9" t="str">
            <v>05.09.1999</v>
          </cell>
          <cell r="AB9" t="str">
            <v>SMP</v>
          </cell>
          <cell r="AC9" t="str">
            <v>Sopir</v>
          </cell>
          <cell r="AD9" t="str">
            <v>Kawin</v>
          </cell>
          <cell r="AE9" t="str">
            <v>Suami</v>
          </cell>
        </row>
        <row r="10">
          <cell r="R10">
            <v>1</v>
          </cell>
          <cell r="T10" t="str">
            <v>Arnince Ume</v>
          </cell>
          <cell r="U10">
            <v>0</v>
          </cell>
          <cell r="V10" t="str">
            <v>-</v>
          </cell>
          <cell r="W10" t="str">
            <v>P</v>
          </cell>
          <cell r="X10" t="str">
            <v>Daru</v>
          </cell>
          <cell r="Y10" t="str">
            <v>27.09.1981</v>
          </cell>
          <cell r="Z10">
            <v>41</v>
          </cell>
          <cell r="AA10" t="str">
            <v>-</v>
          </cell>
          <cell r="AB10" t="str">
            <v>SD</v>
          </cell>
          <cell r="AC10" t="str">
            <v>IRT</v>
          </cell>
          <cell r="AD10" t="str">
            <v>Kawin</v>
          </cell>
          <cell r="AE10" t="str">
            <v>Istri</v>
          </cell>
        </row>
        <row r="11">
          <cell r="R11">
            <v>1</v>
          </cell>
          <cell r="T11" t="str">
            <v>Vielvanus P.Ewy</v>
          </cell>
          <cell r="U11">
            <v>0</v>
          </cell>
          <cell r="V11" t="str">
            <v>L</v>
          </cell>
          <cell r="W11" t="str">
            <v>-</v>
          </cell>
          <cell r="X11" t="str">
            <v>Daru</v>
          </cell>
          <cell r="Y11" t="str">
            <v>19.12.2000</v>
          </cell>
          <cell r="Z11">
            <v>22</v>
          </cell>
          <cell r="AA11" t="str">
            <v>-</v>
          </cell>
          <cell r="AB11" t="str">
            <v>SMA</v>
          </cell>
          <cell r="AC11" t="str">
            <v>Swasta</v>
          </cell>
          <cell r="AD11" t="str">
            <v>Belum Kawin</v>
          </cell>
          <cell r="AE11" t="str">
            <v>Anak</v>
          </cell>
        </row>
        <row r="12">
          <cell r="R12">
            <v>1</v>
          </cell>
          <cell r="T12" t="str">
            <v>Aryanto P. Ewy</v>
          </cell>
          <cell r="U12">
            <v>0</v>
          </cell>
          <cell r="V12" t="str">
            <v>L</v>
          </cell>
          <cell r="W12" t="str">
            <v>-</v>
          </cell>
          <cell r="X12" t="str">
            <v>Daru</v>
          </cell>
          <cell r="Y12" t="str">
            <v>10.08.2002</v>
          </cell>
          <cell r="Z12">
            <v>20</v>
          </cell>
          <cell r="AA12" t="str">
            <v>-</v>
          </cell>
          <cell r="AB12" t="str">
            <v>SMA</v>
          </cell>
          <cell r="AC12" t="str">
            <v>Swasta</v>
          </cell>
          <cell r="AD12" t="str">
            <v>Belum Kawin</v>
          </cell>
          <cell r="AE12" t="str">
            <v>Anak</v>
          </cell>
        </row>
        <row r="13">
          <cell r="R13">
            <v>1</v>
          </cell>
          <cell r="T13" t="str">
            <v>Chrisdelitong P. Ewy</v>
          </cell>
          <cell r="U13">
            <v>0</v>
          </cell>
          <cell r="V13" t="str">
            <v>L</v>
          </cell>
          <cell r="W13" t="str">
            <v>-</v>
          </cell>
          <cell r="X13" t="str">
            <v>Mahia</v>
          </cell>
          <cell r="Y13" t="str">
            <v>23.05.2006</v>
          </cell>
          <cell r="Z13">
            <v>16</v>
          </cell>
          <cell r="AA13" t="str">
            <v>-</v>
          </cell>
          <cell r="AB13" t="str">
            <v>SMA</v>
          </cell>
          <cell r="AC13" t="str">
            <v>Siswa</v>
          </cell>
          <cell r="AD13" t="str">
            <v>Belum Kawin</v>
          </cell>
          <cell r="AE13" t="str">
            <v>Anak</v>
          </cell>
        </row>
        <row r="14">
          <cell r="R14">
            <v>1</v>
          </cell>
          <cell r="T14" t="str">
            <v>Alfian Mamaghe</v>
          </cell>
          <cell r="U14" t="str">
            <v>Mahia</v>
          </cell>
          <cell r="V14" t="str">
            <v>L</v>
          </cell>
          <cell r="W14" t="str">
            <v>-</v>
          </cell>
          <cell r="X14" t="str">
            <v>Posi-Posi Rao</v>
          </cell>
          <cell r="Y14" t="str">
            <v>04.08.1977</v>
          </cell>
          <cell r="Z14">
            <v>45</v>
          </cell>
          <cell r="AA14" t="str">
            <v>26.12.2004</v>
          </cell>
          <cell r="AB14" t="str">
            <v>SD</v>
          </cell>
          <cell r="AC14" t="str">
            <v>Wiraswasta</v>
          </cell>
          <cell r="AD14" t="str">
            <v>Kawin</v>
          </cell>
          <cell r="AE14" t="str">
            <v>Suami</v>
          </cell>
        </row>
        <row r="15">
          <cell r="R15">
            <v>1</v>
          </cell>
          <cell r="T15" t="str">
            <v>Efany Sahabat</v>
          </cell>
          <cell r="U15">
            <v>0</v>
          </cell>
          <cell r="V15" t="str">
            <v>-</v>
          </cell>
          <cell r="W15" t="str">
            <v>P</v>
          </cell>
          <cell r="X15" t="str">
            <v>Morotai</v>
          </cell>
          <cell r="Y15" t="str">
            <v>25.07.1981</v>
          </cell>
          <cell r="Z15">
            <v>41</v>
          </cell>
          <cell r="AA15" t="str">
            <v>-</v>
          </cell>
          <cell r="AB15" t="str">
            <v>SD</v>
          </cell>
          <cell r="AC15" t="str">
            <v>IRT</v>
          </cell>
          <cell r="AD15" t="str">
            <v>Kawin</v>
          </cell>
          <cell r="AE15" t="str">
            <v>Istri</v>
          </cell>
        </row>
        <row r="16">
          <cell r="R16">
            <v>1</v>
          </cell>
          <cell r="T16" t="str">
            <v>Yuvita Mamaghe</v>
          </cell>
          <cell r="U16">
            <v>0</v>
          </cell>
          <cell r="V16" t="str">
            <v>-</v>
          </cell>
          <cell r="W16" t="str">
            <v>P</v>
          </cell>
          <cell r="X16" t="str">
            <v>Sanger Kolongang</v>
          </cell>
          <cell r="Y16" t="str">
            <v>30.07.2000</v>
          </cell>
          <cell r="Z16">
            <v>22</v>
          </cell>
          <cell r="AA16" t="str">
            <v>-</v>
          </cell>
          <cell r="AB16" t="str">
            <v>SMA</v>
          </cell>
          <cell r="AC16" t="str">
            <v>Siswa</v>
          </cell>
          <cell r="AD16" t="str">
            <v>Belum Kawin</v>
          </cell>
          <cell r="AE16" t="str">
            <v>Anak</v>
          </cell>
        </row>
        <row r="17">
          <cell r="R17">
            <v>1</v>
          </cell>
          <cell r="T17" t="str">
            <v>Brisyen Alenskia Mamaghe</v>
          </cell>
          <cell r="U17">
            <v>0</v>
          </cell>
          <cell r="V17" t="str">
            <v>L</v>
          </cell>
          <cell r="W17" t="str">
            <v>-</v>
          </cell>
          <cell r="X17" t="str">
            <v>Tobelo</v>
          </cell>
          <cell r="Y17" t="str">
            <v>28.02.2010</v>
          </cell>
          <cell r="Z17">
            <v>12</v>
          </cell>
          <cell r="AA17" t="str">
            <v>-</v>
          </cell>
          <cell r="AB17" t="str">
            <v>SD</v>
          </cell>
          <cell r="AC17" t="str">
            <v>-</v>
          </cell>
          <cell r="AD17" t="str">
            <v>Belum Kawin</v>
          </cell>
          <cell r="AE17" t="str">
            <v>Anak</v>
          </cell>
        </row>
        <row r="18">
          <cell r="R18">
            <v>1</v>
          </cell>
          <cell r="T18" t="str">
            <v>Alston Mamaghe</v>
          </cell>
          <cell r="U18" t="str">
            <v>-</v>
          </cell>
          <cell r="V18" t="str">
            <v>Tobelo</v>
          </cell>
          <cell r="W18" t="str">
            <v>30.05.1948</v>
          </cell>
          <cell r="X18" t="str">
            <v>Posi-Posi Rao</v>
          </cell>
          <cell r="Y18" t="str">
            <v>16.08.1975</v>
          </cell>
          <cell r="Z18" t="str">
            <v>Tani</v>
          </cell>
          <cell r="AA18" t="str">
            <v>26.11.1996</v>
          </cell>
          <cell r="AB18" t="str">
            <v>SD</v>
          </cell>
          <cell r="AC18" t="str">
            <v>Tukang Kayu</v>
          </cell>
          <cell r="AD18" t="str">
            <v>Kawin</v>
          </cell>
          <cell r="AE18" t="str">
            <v>Suami</v>
          </cell>
        </row>
        <row r="19">
          <cell r="R19">
            <v>1</v>
          </cell>
          <cell r="T19" t="str">
            <v>Septian Mamaghe</v>
          </cell>
          <cell r="U19">
            <v>0</v>
          </cell>
          <cell r="V19" t="str">
            <v>L</v>
          </cell>
          <cell r="W19" t="str">
            <v>-</v>
          </cell>
          <cell r="X19" t="str">
            <v>Tobelo</v>
          </cell>
          <cell r="Y19" t="str">
            <v>12.09.2000</v>
          </cell>
          <cell r="Z19">
            <v>22</v>
          </cell>
          <cell r="AA19" t="str">
            <v>-</v>
          </cell>
          <cell r="AB19" t="str">
            <v>SMA</v>
          </cell>
          <cell r="AC19" t="str">
            <v>Swasta</v>
          </cell>
          <cell r="AD19" t="str">
            <v>Belum Kawin</v>
          </cell>
          <cell r="AE19" t="str">
            <v>Saudara</v>
          </cell>
        </row>
        <row r="20">
          <cell r="R20">
            <v>1</v>
          </cell>
          <cell r="T20" t="str">
            <v>Yulinda Mamaghe</v>
          </cell>
          <cell r="U20">
            <v>0</v>
          </cell>
          <cell r="V20" t="str">
            <v>-</v>
          </cell>
          <cell r="W20" t="str">
            <v>P</v>
          </cell>
          <cell r="X20" t="str">
            <v>Morotai</v>
          </cell>
          <cell r="Y20" t="str">
            <v>14.07.1996</v>
          </cell>
          <cell r="Z20">
            <v>26</v>
          </cell>
          <cell r="AA20" t="str">
            <v>-</v>
          </cell>
          <cell r="AB20" t="str">
            <v>S1</v>
          </cell>
          <cell r="AC20" t="str">
            <v>IRT</v>
          </cell>
          <cell r="AD20" t="str">
            <v>Kawin</v>
          </cell>
          <cell r="AE20" t="str">
            <v>Kepala Keluarga</v>
          </cell>
        </row>
        <row r="21">
          <cell r="R21">
            <v>1</v>
          </cell>
          <cell r="T21" t="str">
            <v>Alberto Mararu</v>
          </cell>
          <cell r="U21">
            <v>0</v>
          </cell>
          <cell r="V21" t="str">
            <v>L</v>
          </cell>
          <cell r="W21" t="str">
            <v>-</v>
          </cell>
          <cell r="X21" t="str">
            <v>Tobelo</v>
          </cell>
          <cell r="Y21" t="str">
            <v>18.02.2017</v>
          </cell>
          <cell r="Z21">
            <v>5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Belum Kawin</v>
          </cell>
          <cell r="AE21" t="str">
            <v>Anak</v>
          </cell>
        </row>
        <row r="22">
          <cell r="R22">
            <v>1</v>
          </cell>
          <cell r="T22" t="str">
            <v>Bardelar Hadi</v>
          </cell>
          <cell r="U22" t="str">
            <v>Wko</v>
          </cell>
          <cell r="V22" t="str">
            <v>L</v>
          </cell>
          <cell r="W22" t="str">
            <v>-</v>
          </cell>
          <cell r="X22" t="str">
            <v>Payahe</v>
          </cell>
          <cell r="Y22" t="str">
            <v>01.12.1974</v>
          </cell>
          <cell r="Z22">
            <v>48</v>
          </cell>
          <cell r="AA22" t="str">
            <v>28.03.2010</v>
          </cell>
          <cell r="AB22" t="str">
            <v>SMU</v>
          </cell>
          <cell r="AC22" t="str">
            <v>Wiraswasta</v>
          </cell>
          <cell r="AD22" t="str">
            <v>Kawin</v>
          </cell>
          <cell r="AE22" t="str">
            <v>Suami</v>
          </cell>
        </row>
        <row r="23">
          <cell r="R23">
            <v>1</v>
          </cell>
          <cell r="T23" t="str">
            <v>Husnia Sayelaha</v>
          </cell>
          <cell r="U23">
            <v>0</v>
          </cell>
          <cell r="V23" t="str">
            <v>-</v>
          </cell>
          <cell r="W23" t="str">
            <v>P</v>
          </cell>
          <cell r="X23" t="str">
            <v>Morotai</v>
          </cell>
          <cell r="Y23" t="str">
            <v>09.09.1975</v>
          </cell>
          <cell r="Z23">
            <v>47</v>
          </cell>
          <cell r="AA23" t="str">
            <v>-</v>
          </cell>
          <cell r="AB23" t="str">
            <v>SMP</v>
          </cell>
          <cell r="AC23" t="str">
            <v>IRT</v>
          </cell>
          <cell r="AD23" t="str">
            <v>Kawin</v>
          </cell>
          <cell r="AE23" t="str">
            <v>Istri</v>
          </cell>
        </row>
        <row r="24">
          <cell r="R24">
            <v>1</v>
          </cell>
          <cell r="T24" t="str">
            <v>Fabiano Hadi</v>
          </cell>
          <cell r="U24">
            <v>0</v>
          </cell>
          <cell r="V24" t="str">
            <v>L</v>
          </cell>
          <cell r="W24" t="str">
            <v>-</v>
          </cell>
          <cell r="X24" t="str">
            <v>Morotai</v>
          </cell>
          <cell r="Y24" t="str">
            <v>20.11.2006</v>
          </cell>
          <cell r="Z24">
            <v>16</v>
          </cell>
          <cell r="AA24" t="str">
            <v>-</v>
          </cell>
          <cell r="AB24" t="str">
            <v>PAUD</v>
          </cell>
          <cell r="AC24" t="str">
            <v>Siswa</v>
          </cell>
          <cell r="AD24" t="str">
            <v>Belum Kawin</v>
          </cell>
          <cell r="AE24" t="str">
            <v>Anak</v>
          </cell>
        </row>
        <row r="25">
          <cell r="R25">
            <v>1</v>
          </cell>
          <cell r="T25" t="str">
            <v>Mario Hadi</v>
          </cell>
          <cell r="U25">
            <v>0</v>
          </cell>
          <cell r="V25" t="str">
            <v>L</v>
          </cell>
          <cell r="W25" t="str">
            <v>-</v>
          </cell>
          <cell r="X25" t="str">
            <v>Tobelo</v>
          </cell>
          <cell r="Y25" t="str">
            <v>21.07.2010</v>
          </cell>
          <cell r="Z25">
            <v>12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Belum Kawin</v>
          </cell>
          <cell r="AE25" t="str">
            <v>Anak</v>
          </cell>
        </row>
        <row r="26">
          <cell r="R26">
            <v>1</v>
          </cell>
          <cell r="T26" t="str">
            <v>Delvis Kuera</v>
          </cell>
          <cell r="U26" t="str">
            <v>WKO</v>
          </cell>
          <cell r="V26" t="str">
            <v>L</v>
          </cell>
          <cell r="W26" t="str">
            <v>-</v>
          </cell>
          <cell r="X26" t="str">
            <v>Wko</v>
          </cell>
          <cell r="Y26" t="str">
            <v>17.12.1976</v>
          </cell>
          <cell r="Z26">
            <v>46</v>
          </cell>
          <cell r="AA26" t="str">
            <v>02.02.2004</v>
          </cell>
          <cell r="AB26" t="str">
            <v>SD</v>
          </cell>
          <cell r="AC26" t="str">
            <v>Wiraswasta</v>
          </cell>
          <cell r="AD26" t="str">
            <v>Kawin</v>
          </cell>
          <cell r="AE26" t="str">
            <v>Suami</v>
          </cell>
        </row>
        <row r="27">
          <cell r="R27">
            <v>1</v>
          </cell>
          <cell r="T27" t="str">
            <v>Erni Pujianti</v>
          </cell>
          <cell r="U27">
            <v>0</v>
          </cell>
          <cell r="V27" t="str">
            <v>-</v>
          </cell>
          <cell r="W27" t="str">
            <v>P</v>
          </cell>
          <cell r="X27" t="str">
            <v>Sragen</v>
          </cell>
          <cell r="Y27" t="str">
            <v>14.12.1983</v>
          </cell>
          <cell r="Z27">
            <v>39</v>
          </cell>
          <cell r="AA27" t="str">
            <v>-</v>
          </cell>
          <cell r="AB27" t="str">
            <v>SMK</v>
          </cell>
          <cell r="AC27" t="str">
            <v>IRT</v>
          </cell>
          <cell r="AD27" t="str">
            <v>Kawin</v>
          </cell>
          <cell r="AE27" t="str">
            <v>Istri</v>
          </cell>
        </row>
        <row r="28">
          <cell r="R28">
            <v>1</v>
          </cell>
          <cell r="T28" t="str">
            <v>Meity Delvianty Kuera</v>
          </cell>
          <cell r="U28">
            <v>0</v>
          </cell>
          <cell r="V28" t="str">
            <v>-</v>
          </cell>
          <cell r="W28" t="str">
            <v>P</v>
          </cell>
          <cell r="X28" t="str">
            <v>Sragen</v>
          </cell>
          <cell r="Y28" t="str">
            <v>29.05.2004</v>
          </cell>
          <cell r="Z28">
            <v>18</v>
          </cell>
          <cell r="AA28" t="str">
            <v>-</v>
          </cell>
          <cell r="AB28" t="str">
            <v>SMA</v>
          </cell>
          <cell r="AC28" t="str">
            <v>Siswa</v>
          </cell>
          <cell r="AD28" t="str">
            <v>Belum Kawin</v>
          </cell>
          <cell r="AE28" t="str">
            <v>Anak</v>
          </cell>
        </row>
        <row r="29">
          <cell r="R29">
            <v>1</v>
          </cell>
          <cell r="T29" t="str">
            <v>Josevin Elverza Dince Kuera</v>
          </cell>
          <cell r="U29">
            <v>0</v>
          </cell>
          <cell r="V29" t="str">
            <v>-</v>
          </cell>
          <cell r="W29" t="str">
            <v>P</v>
          </cell>
          <cell r="X29" t="str">
            <v>Wko</v>
          </cell>
          <cell r="Y29" t="str">
            <v>07.07.2008</v>
          </cell>
          <cell r="Z29">
            <v>14</v>
          </cell>
          <cell r="AA29" t="str">
            <v>-</v>
          </cell>
          <cell r="AB29" t="str">
            <v>SMP</v>
          </cell>
          <cell r="AC29" t="str">
            <v>Siswa</v>
          </cell>
          <cell r="AD29" t="str">
            <v>Belum Kawin</v>
          </cell>
          <cell r="AE29" t="str">
            <v>Anak</v>
          </cell>
        </row>
        <row r="30">
          <cell r="R30">
            <v>1</v>
          </cell>
          <cell r="T30" t="str">
            <v>Denvri Rondo</v>
          </cell>
          <cell r="U30" t="str">
            <v>Mahia</v>
          </cell>
          <cell r="V30" t="str">
            <v>L</v>
          </cell>
          <cell r="W30" t="str">
            <v>-</v>
          </cell>
          <cell r="X30" t="str">
            <v>Manado</v>
          </cell>
          <cell r="Y30" t="str">
            <v>14.12.1961</v>
          </cell>
          <cell r="Z30">
            <v>61</v>
          </cell>
          <cell r="AA30" t="str">
            <v>09.05.1984</v>
          </cell>
          <cell r="AB30" t="str">
            <v>SLA</v>
          </cell>
          <cell r="AC30" t="str">
            <v>Wiraswasta</v>
          </cell>
          <cell r="AD30" t="str">
            <v>Kawin</v>
          </cell>
          <cell r="AE30" t="str">
            <v>Suami</v>
          </cell>
        </row>
        <row r="31">
          <cell r="R31">
            <v>1</v>
          </cell>
          <cell r="T31" t="str">
            <v>Frederika Tuela</v>
          </cell>
          <cell r="U31">
            <v>0</v>
          </cell>
          <cell r="V31" t="str">
            <v>-</v>
          </cell>
          <cell r="W31" t="str">
            <v>P</v>
          </cell>
          <cell r="X31" t="str">
            <v>Ternate</v>
          </cell>
          <cell r="Y31" t="str">
            <v>16.05.1957</v>
          </cell>
          <cell r="Z31">
            <v>65</v>
          </cell>
          <cell r="AA31" t="str">
            <v>-</v>
          </cell>
          <cell r="AB31" t="str">
            <v>SLA</v>
          </cell>
          <cell r="AC31" t="str">
            <v>Pensiunan PNS</v>
          </cell>
          <cell r="AD31" t="str">
            <v>Kawin</v>
          </cell>
          <cell r="AE31" t="str">
            <v>Istri</v>
          </cell>
        </row>
        <row r="32">
          <cell r="R32">
            <v>1</v>
          </cell>
          <cell r="T32" t="str">
            <v>Feldi Rondo</v>
          </cell>
          <cell r="U32">
            <v>0</v>
          </cell>
          <cell r="V32" t="str">
            <v>L</v>
          </cell>
          <cell r="W32" t="str">
            <v>-</v>
          </cell>
          <cell r="X32" t="str">
            <v>Ternate</v>
          </cell>
          <cell r="Y32" t="str">
            <v>08.02.1985</v>
          </cell>
          <cell r="Z32">
            <v>37</v>
          </cell>
          <cell r="AA32" t="str">
            <v>-</v>
          </cell>
          <cell r="AB32" t="str">
            <v>S1</v>
          </cell>
          <cell r="AC32" t="str">
            <v>Swasta</v>
          </cell>
          <cell r="AD32" t="str">
            <v>Belum Kawin</v>
          </cell>
          <cell r="AE32" t="str">
            <v>Anak</v>
          </cell>
        </row>
        <row r="33">
          <cell r="R33">
            <v>1</v>
          </cell>
          <cell r="T33" t="str">
            <v>Jacky Rondo</v>
          </cell>
          <cell r="U33">
            <v>0</v>
          </cell>
          <cell r="V33" t="str">
            <v>L</v>
          </cell>
          <cell r="W33" t="str">
            <v>-</v>
          </cell>
          <cell r="X33" t="str">
            <v>Ternate</v>
          </cell>
          <cell r="Y33" t="str">
            <v>02.07.1988</v>
          </cell>
          <cell r="Z33">
            <v>34</v>
          </cell>
          <cell r="AA33" t="str">
            <v>-</v>
          </cell>
          <cell r="AB33" t="str">
            <v>SLA</v>
          </cell>
          <cell r="AC33" t="str">
            <v>Swasta</v>
          </cell>
          <cell r="AD33" t="str">
            <v>Belum Kawin</v>
          </cell>
          <cell r="AE33" t="str">
            <v>Anak</v>
          </cell>
        </row>
        <row r="34">
          <cell r="R34">
            <v>1</v>
          </cell>
          <cell r="T34" t="e">
            <v>#REF!</v>
          </cell>
          <cell r="U34" t="e">
            <v>#REF!</v>
          </cell>
          <cell r="V34" t="e">
            <v>#REF!</v>
          </cell>
          <cell r="W34" t="e">
            <v>#REF!</v>
          </cell>
          <cell r="X34" t="e">
            <v>#REF!</v>
          </cell>
          <cell r="Y34" t="e">
            <v>#REF!</v>
          </cell>
          <cell r="Z34" t="e">
            <v>#REF!</v>
          </cell>
          <cell r="AA34" t="e">
            <v>#REF!</v>
          </cell>
          <cell r="AB34" t="e">
            <v>#REF!</v>
          </cell>
          <cell r="AC34" t="e">
            <v>#REF!</v>
          </cell>
          <cell r="AD34" t="e">
            <v>#REF!</v>
          </cell>
          <cell r="AE34" t="e">
            <v>#REF!</v>
          </cell>
        </row>
        <row r="35">
          <cell r="R35">
            <v>1</v>
          </cell>
          <cell r="T35" t="str">
            <v>Yani Tuela</v>
          </cell>
          <cell r="U35">
            <v>0</v>
          </cell>
          <cell r="V35" t="str">
            <v>L</v>
          </cell>
          <cell r="W35" t="str">
            <v>-</v>
          </cell>
          <cell r="X35" t="str">
            <v>Ternate</v>
          </cell>
          <cell r="Y35" t="str">
            <v>07.06.1968</v>
          </cell>
          <cell r="Z35">
            <v>54</v>
          </cell>
          <cell r="AA35" t="str">
            <v>-</v>
          </cell>
          <cell r="AB35" t="str">
            <v>SLA</v>
          </cell>
          <cell r="AC35" t="str">
            <v>Swasta</v>
          </cell>
          <cell r="AD35" t="str">
            <v>Belum Kawin</v>
          </cell>
          <cell r="AE35" t="str">
            <v>Adik Kandung</v>
          </cell>
        </row>
        <row r="36">
          <cell r="R36">
            <v>1</v>
          </cell>
          <cell r="T36" t="str">
            <v>Eddy Baud</v>
          </cell>
          <cell r="U36" t="str">
            <v>Wko</v>
          </cell>
          <cell r="V36" t="str">
            <v>L</v>
          </cell>
          <cell r="W36" t="str">
            <v>-</v>
          </cell>
          <cell r="X36" t="str">
            <v>Kao</v>
          </cell>
          <cell r="Y36" t="str">
            <v>11.11.1952</v>
          </cell>
          <cell r="Z36">
            <v>70</v>
          </cell>
          <cell r="AA36" t="str">
            <v>15.05.1980</v>
          </cell>
          <cell r="AB36" t="str">
            <v>SMK</v>
          </cell>
          <cell r="AC36" t="str">
            <v>Swasta</v>
          </cell>
          <cell r="AD36" t="str">
            <v>Kawin</v>
          </cell>
          <cell r="AE36" t="str">
            <v>Suami</v>
          </cell>
        </row>
        <row r="37">
          <cell r="R37">
            <v>1</v>
          </cell>
          <cell r="T37" t="str">
            <v>Diana Jutan</v>
          </cell>
          <cell r="U37">
            <v>0</v>
          </cell>
          <cell r="V37" t="str">
            <v>-</v>
          </cell>
          <cell r="W37" t="str">
            <v>P</v>
          </cell>
          <cell r="X37" t="str">
            <v>Tidore</v>
          </cell>
          <cell r="Y37" t="str">
            <v>17.01.1962</v>
          </cell>
          <cell r="Z37">
            <v>60</v>
          </cell>
          <cell r="AA37" t="str">
            <v>-</v>
          </cell>
          <cell r="AB37" t="str">
            <v>SMA</v>
          </cell>
          <cell r="AC37" t="str">
            <v>IRT</v>
          </cell>
          <cell r="AD37" t="str">
            <v>Kawin</v>
          </cell>
          <cell r="AE37" t="str">
            <v>Istri</v>
          </cell>
        </row>
        <row r="38">
          <cell r="R38">
            <v>1</v>
          </cell>
          <cell r="T38" t="str">
            <v>Derdelina Baud</v>
          </cell>
          <cell r="U38">
            <v>0</v>
          </cell>
          <cell r="V38" t="str">
            <v>-</v>
          </cell>
          <cell r="W38" t="str">
            <v>P</v>
          </cell>
          <cell r="X38" t="str">
            <v>Payahe</v>
          </cell>
          <cell r="Y38" t="str">
            <v>24.12.1990</v>
          </cell>
          <cell r="Z38">
            <v>32</v>
          </cell>
          <cell r="AA38" t="str">
            <v>-</v>
          </cell>
          <cell r="AB38" t="str">
            <v>S1</v>
          </cell>
          <cell r="AC38" t="str">
            <v>-</v>
          </cell>
          <cell r="AD38" t="str">
            <v>Belum Kawin</v>
          </cell>
          <cell r="AE38" t="str">
            <v>Anak</v>
          </cell>
        </row>
        <row r="39">
          <cell r="R39">
            <v>1</v>
          </cell>
          <cell r="T39" t="str">
            <v>Grace Sevia Baud</v>
          </cell>
          <cell r="U39">
            <v>0</v>
          </cell>
          <cell r="V39" t="str">
            <v>-</v>
          </cell>
          <cell r="W39" t="str">
            <v>P</v>
          </cell>
          <cell r="X39" t="str">
            <v>Payahe</v>
          </cell>
          <cell r="Y39" t="str">
            <v>23.11.1993</v>
          </cell>
          <cell r="Z39">
            <v>29</v>
          </cell>
          <cell r="AA39" t="str">
            <v>-</v>
          </cell>
          <cell r="AB39" t="str">
            <v>S1</v>
          </cell>
          <cell r="AC39" t="str">
            <v>-</v>
          </cell>
          <cell r="AD39" t="str">
            <v>Belum Kawin</v>
          </cell>
          <cell r="AE39" t="str">
            <v>Anak</v>
          </cell>
        </row>
        <row r="40">
          <cell r="R40">
            <v>1</v>
          </cell>
          <cell r="T40" t="str">
            <v>Frans Manyila</v>
          </cell>
          <cell r="U40" t="str">
            <v>Wosia</v>
          </cell>
          <cell r="V40" t="str">
            <v>L</v>
          </cell>
          <cell r="W40" t="str">
            <v>-</v>
          </cell>
          <cell r="X40" t="str">
            <v>Gosoma</v>
          </cell>
          <cell r="Y40" t="str">
            <v>14.04.1962</v>
          </cell>
          <cell r="Z40">
            <v>60</v>
          </cell>
          <cell r="AA40">
            <v>2003</v>
          </cell>
          <cell r="AB40" t="str">
            <v>SMP</v>
          </cell>
          <cell r="AC40" t="str">
            <v>Buruh</v>
          </cell>
          <cell r="AD40" t="str">
            <v>Kawin</v>
          </cell>
          <cell r="AE40" t="str">
            <v>Suami</v>
          </cell>
        </row>
        <row r="41">
          <cell r="R41">
            <v>1</v>
          </cell>
          <cell r="T41" t="str">
            <v>Marlince Sasingan</v>
          </cell>
          <cell r="U41">
            <v>0</v>
          </cell>
          <cell r="V41" t="str">
            <v>-</v>
          </cell>
          <cell r="W41" t="str">
            <v>P</v>
          </cell>
          <cell r="X41" t="str">
            <v>Wko</v>
          </cell>
          <cell r="Y41" t="str">
            <v>24.03.1965</v>
          </cell>
          <cell r="Z41">
            <v>57</v>
          </cell>
          <cell r="AA41" t="str">
            <v>-</v>
          </cell>
          <cell r="AB41" t="str">
            <v>SD</v>
          </cell>
          <cell r="AC41" t="str">
            <v>IRT</v>
          </cell>
          <cell r="AD41" t="str">
            <v>Kawin</v>
          </cell>
          <cell r="AE41" t="str">
            <v>Istri</v>
          </cell>
        </row>
        <row r="42">
          <cell r="R42">
            <v>1</v>
          </cell>
          <cell r="T42" t="str">
            <v>Olivia R. C. J.Sasingan</v>
          </cell>
          <cell r="U42">
            <v>0</v>
          </cell>
          <cell r="V42" t="str">
            <v>-</v>
          </cell>
          <cell r="W42" t="str">
            <v>P</v>
          </cell>
          <cell r="X42" t="str">
            <v>Wosia</v>
          </cell>
          <cell r="Y42" t="str">
            <v>10.10.2005</v>
          </cell>
          <cell r="Z42">
            <v>17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Belum Kawin</v>
          </cell>
          <cell r="AE42" t="str">
            <v>Anak</v>
          </cell>
        </row>
        <row r="43">
          <cell r="R43">
            <v>1</v>
          </cell>
          <cell r="T43" t="e">
            <v>#REF!</v>
          </cell>
          <cell r="U43" t="e">
            <v>#REF!</v>
          </cell>
          <cell r="V43" t="e">
            <v>#REF!</v>
          </cell>
          <cell r="W43" t="e">
            <v>#REF!</v>
          </cell>
          <cell r="X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</row>
        <row r="44">
          <cell r="R44">
            <v>1</v>
          </cell>
          <cell r="T44" t="e">
            <v>#REF!</v>
          </cell>
          <cell r="U44" t="e">
            <v>#REF!</v>
          </cell>
          <cell r="V44" t="e">
            <v>#REF!</v>
          </cell>
          <cell r="W44" t="e">
            <v>#REF!</v>
          </cell>
          <cell r="X44" t="e">
            <v>#REF!</v>
          </cell>
          <cell r="Y44" t="e">
            <v>#REF!</v>
          </cell>
          <cell r="Z44" t="e">
            <v>#REF!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</row>
        <row r="45">
          <cell r="R45">
            <v>1</v>
          </cell>
          <cell r="T45" t="e">
            <v>#REF!</v>
          </cell>
          <cell r="U45" t="e">
            <v>#REF!</v>
          </cell>
          <cell r="V45" t="e">
            <v>#REF!</v>
          </cell>
          <cell r="W45" t="e">
            <v>#REF!</v>
          </cell>
          <cell r="X45" t="e">
            <v>#REF!</v>
          </cell>
          <cell r="Y45" t="e">
            <v>#REF!</v>
          </cell>
          <cell r="Z45" t="e">
            <v>#REF!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</row>
        <row r="46">
          <cell r="R46">
            <v>1</v>
          </cell>
          <cell r="T46" t="e">
            <v>#REF!</v>
          </cell>
          <cell r="U46" t="e">
            <v>#REF!</v>
          </cell>
          <cell r="V46" t="e">
            <v>#REF!</v>
          </cell>
          <cell r="W46" t="e">
            <v>#REF!</v>
          </cell>
          <cell r="X46" t="e">
            <v>#REF!</v>
          </cell>
          <cell r="Y46" t="e">
            <v>#REF!</v>
          </cell>
          <cell r="Z46" t="e">
            <v>#REF!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</row>
        <row r="47">
          <cell r="R47">
            <v>1</v>
          </cell>
          <cell r="T47" t="str">
            <v>Pdt. Hosea Hadi</v>
          </cell>
          <cell r="U47" t="str">
            <v>Wko</v>
          </cell>
          <cell r="V47" t="str">
            <v>L</v>
          </cell>
          <cell r="W47" t="str">
            <v>-</v>
          </cell>
          <cell r="X47" t="str">
            <v>-</v>
          </cell>
          <cell r="Y47" t="str">
            <v>23.09.1941</v>
          </cell>
          <cell r="Z47">
            <v>81</v>
          </cell>
          <cell r="AA47" t="str">
            <v>05.07.2003</v>
          </cell>
          <cell r="AB47" t="str">
            <v>S1</v>
          </cell>
          <cell r="AC47" t="str">
            <v>Pensiunan</v>
          </cell>
          <cell r="AD47" t="str">
            <v>Kawin</v>
          </cell>
          <cell r="AE47" t="str">
            <v>Suami</v>
          </cell>
        </row>
        <row r="48">
          <cell r="R48">
            <v>1</v>
          </cell>
          <cell r="T48" t="str">
            <v>Mestika Fayakun, S.Pd</v>
          </cell>
          <cell r="U48">
            <v>0</v>
          </cell>
          <cell r="V48" t="str">
            <v>-</v>
          </cell>
          <cell r="W48" t="str">
            <v>P</v>
          </cell>
          <cell r="X48" t="str">
            <v>-</v>
          </cell>
          <cell r="Y48" t="str">
            <v>26.01.1961</v>
          </cell>
          <cell r="Z48">
            <v>61</v>
          </cell>
          <cell r="AA48" t="str">
            <v>-</v>
          </cell>
          <cell r="AB48" t="str">
            <v>S1</v>
          </cell>
          <cell r="AC48" t="str">
            <v>PNS</v>
          </cell>
          <cell r="AD48" t="str">
            <v>Kawin</v>
          </cell>
          <cell r="AE48" t="str">
            <v>Istri</v>
          </cell>
        </row>
        <row r="49">
          <cell r="R49">
            <v>1</v>
          </cell>
          <cell r="T49" t="e">
            <v>#REF!</v>
          </cell>
          <cell r="U49" t="e">
            <v>#REF!</v>
          </cell>
          <cell r="V49" t="e">
            <v>#REF!</v>
          </cell>
          <cell r="W49" t="e">
            <v>#REF!</v>
          </cell>
          <cell r="X49" t="e">
            <v>#REF!</v>
          </cell>
          <cell r="Y49" t="e">
            <v>#REF!</v>
          </cell>
          <cell r="Z49" t="e">
            <v>#REF!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</row>
        <row r="50">
          <cell r="R50">
            <v>1</v>
          </cell>
          <cell r="T50" t="e">
            <v>#REF!</v>
          </cell>
          <cell r="U50" t="e">
            <v>#REF!</v>
          </cell>
          <cell r="V50" t="e">
            <v>#REF!</v>
          </cell>
          <cell r="W50" t="e">
            <v>#REF!</v>
          </cell>
          <cell r="X50" t="e">
            <v>#REF!</v>
          </cell>
          <cell r="Y50" t="e">
            <v>#REF!</v>
          </cell>
          <cell r="Z50" t="e">
            <v>#REF!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</row>
        <row r="51">
          <cell r="N51" t="str">
            <v>L1</v>
          </cell>
          <cell r="R51">
            <v>1</v>
          </cell>
          <cell r="T51" t="str">
            <v>Marlin Bokako, S.AP</v>
          </cell>
          <cell r="U51" t="str">
            <v>Wosia</v>
          </cell>
          <cell r="V51" t="str">
            <v>-</v>
          </cell>
          <cell r="W51" t="str">
            <v>P</v>
          </cell>
          <cell r="X51" t="str">
            <v>Wosia</v>
          </cell>
          <cell r="Y51" t="str">
            <v>09.03.1984</v>
          </cell>
          <cell r="Z51">
            <v>38</v>
          </cell>
          <cell r="AA51" t="str">
            <v>-</v>
          </cell>
          <cell r="AB51" t="str">
            <v>S1</v>
          </cell>
          <cell r="AC51" t="str">
            <v>Swasta</v>
          </cell>
          <cell r="AD51" t="str">
            <v>Kawin</v>
          </cell>
          <cell r="AE51" t="str">
            <v>Kepala Keluarga</v>
          </cell>
        </row>
        <row r="52">
          <cell r="R52">
            <v>1</v>
          </cell>
          <cell r="T52" t="str">
            <v>Karen Efertina Soru</v>
          </cell>
          <cell r="U52">
            <v>0</v>
          </cell>
          <cell r="V52" t="str">
            <v>-</v>
          </cell>
          <cell r="W52" t="str">
            <v>P</v>
          </cell>
          <cell r="X52" t="str">
            <v>Wosia</v>
          </cell>
          <cell r="Y52" t="str">
            <v>29.06.2003</v>
          </cell>
          <cell r="Z52">
            <v>19</v>
          </cell>
          <cell r="AA52" t="str">
            <v>-</v>
          </cell>
          <cell r="AB52" t="str">
            <v>SMA</v>
          </cell>
          <cell r="AC52" t="str">
            <v>Siswa</v>
          </cell>
          <cell r="AD52" t="str">
            <v>Belum Kawin</v>
          </cell>
          <cell r="AE52" t="str">
            <v>Anak</v>
          </cell>
        </row>
        <row r="53">
          <cell r="R53">
            <v>1</v>
          </cell>
          <cell r="T53" t="e">
            <v>#REF!</v>
          </cell>
          <cell r="U53" t="e">
            <v>#REF!</v>
          </cell>
          <cell r="V53" t="e">
            <v>#REF!</v>
          </cell>
          <cell r="W53" t="e">
            <v>#REF!</v>
          </cell>
          <cell r="X53" t="e">
            <v>#REF!</v>
          </cell>
          <cell r="Y53" t="e">
            <v>#REF!</v>
          </cell>
          <cell r="Z53" t="e">
            <v>#REF!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</row>
        <row r="54">
          <cell r="R54">
            <v>1</v>
          </cell>
          <cell r="T54" t="str">
            <v>Vani Moot</v>
          </cell>
          <cell r="U54">
            <v>0</v>
          </cell>
          <cell r="V54" t="str">
            <v>-</v>
          </cell>
          <cell r="W54" t="str">
            <v>P</v>
          </cell>
          <cell r="X54" t="str">
            <v>WKO</v>
          </cell>
          <cell r="Y54" t="str">
            <v>26.10.1983</v>
          </cell>
          <cell r="Z54">
            <v>39</v>
          </cell>
          <cell r="AA54" t="str">
            <v>-</v>
          </cell>
          <cell r="AB54" t="str">
            <v>SMA</v>
          </cell>
          <cell r="AC54" t="str">
            <v>IRT</v>
          </cell>
          <cell r="AD54" t="str">
            <v>Kawin</v>
          </cell>
          <cell r="AE54" t="str">
            <v>Istri</v>
          </cell>
        </row>
        <row r="55">
          <cell r="R55">
            <v>1</v>
          </cell>
          <cell r="T55" t="str">
            <v>Ferlin Moot</v>
          </cell>
          <cell r="U55">
            <v>0</v>
          </cell>
          <cell r="V55" t="str">
            <v>L</v>
          </cell>
          <cell r="W55" t="str">
            <v>-</v>
          </cell>
          <cell r="X55" t="str">
            <v>Wko</v>
          </cell>
          <cell r="Y55" t="str">
            <v>22.02.1996</v>
          </cell>
          <cell r="Z55">
            <v>26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Belum Kawin</v>
          </cell>
          <cell r="AE55" t="str">
            <v>Ponakan</v>
          </cell>
        </row>
        <row r="56">
          <cell r="R56">
            <v>1</v>
          </cell>
          <cell r="T56" t="str">
            <v>Gilber Moot</v>
          </cell>
          <cell r="U56">
            <v>0</v>
          </cell>
          <cell r="V56" t="str">
            <v>L</v>
          </cell>
          <cell r="W56" t="str">
            <v>-</v>
          </cell>
          <cell r="X56" t="str">
            <v>Wko</v>
          </cell>
          <cell r="Y56" t="str">
            <v>12.09.1992</v>
          </cell>
          <cell r="Z56">
            <v>30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Belum Kawin</v>
          </cell>
          <cell r="AE56" t="str">
            <v>Cucu</v>
          </cell>
        </row>
        <row r="57">
          <cell r="N57" t="str">
            <v>L2</v>
          </cell>
          <cell r="R57">
            <v>1</v>
          </cell>
          <cell r="T57" t="e">
            <v>#REF!</v>
          </cell>
          <cell r="U57" t="e">
            <v>#REF!</v>
          </cell>
          <cell r="V57" t="e">
            <v>#REF!</v>
          </cell>
          <cell r="W57" t="e">
            <v>#REF!</v>
          </cell>
          <cell r="X57" t="e">
            <v>#REF!</v>
          </cell>
          <cell r="Y57" t="e">
            <v>#REF!</v>
          </cell>
          <cell r="Z57" t="e">
            <v>#REF!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</row>
        <row r="58">
          <cell r="N58" t="str">
            <v>L3</v>
          </cell>
          <cell r="R58">
            <v>1</v>
          </cell>
          <cell r="T58" t="str">
            <v>Elfie Margo Tangka</v>
          </cell>
          <cell r="U58" t="str">
            <v>Wko</v>
          </cell>
          <cell r="V58" t="str">
            <v>-</v>
          </cell>
          <cell r="W58" t="str">
            <v>P</v>
          </cell>
          <cell r="X58" t="str">
            <v>Leo-Leo Rao</v>
          </cell>
          <cell r="Y58" t="str">
            <v>02.05.1945</v>
          </cell>
          <cell r="Z58">
            <v>77</v>
          </cell>
          <cell r="AA58" t="str">
            <v>Janda</v>
          </cell>
          <cell r="AB58" t="str">
            <v>SMP</v>
          </cell>
          <cell r="AC58" t="str">
            <v>IRT</v>
          </cell>
          <cell r="AD58" t="str">
            <v>Kawin</v>
          </cell>
          <cell r="AE58" t="str">
            <v>Istri</v>
          </cell>
        </row>
        <row r="59">
          <cell r="R59">
            <v>1</v>
          </cell>
          <cell r="T59" t="str">
            <v>dr. Erni Hiorumu</v>
          </cell>
          <cell r="U59">
            <v>0</v>
          </cell>
          <cell r="V59" t="str">
            <v>-</v>
          </cell>
          <cell r="W59" t="str">
            <v>P</v>
          </cell>
          <cell r="X59" t="str">
            <v>Gamsungi</v>
          </cell>
          <cell r="Y59" t="str">
            <v>08.02.1966</v>
          </cell>
          <cell r="Z59">
            <v>56</v>
          </cell>
          <cell r="AA59" t="str">
            <v>-</v>
          </cell>
          <cell r="AB59" t="str">
            <v>S1</v>
          </cell>
          <cell r="AC59" t="str">
            <v>Dokter</v>
          </cell>
          <cell r="AD59" t="str">
            <v>Belum Kawin</v>
          </cell>
          <cell r="AE59" t="str">
            <v>Anak</v>
          </cell>
        </row>
        <row r="60">
          <cell r="R60">
            <v>1</v>
          </cell>
          <cell r="T60" t="str">
            <v>Mariyones Maradika</v>
          </cell>
          <cell r="U60" t="str">
            <v>WKO</v>
          </cell>
          <cell r="V60" t="str">
            <v>L</v>
          </cell>
          <cell r="W60" t="str">
            <v>-</v>
          </cell>
          <cell r="X60" t="str">
            <v>Morotai</v>
          </cell>
          <cell r="Y60" t="str">
            <v>25.05.1966</v>
          </cell>
          <cell r="Z60">
            <v>56</v>
          </cell>
          <cell r="AA60" t="str">
            <v>Lupa</v>
          </cell>
          <cell r="AB60" t="str">
            <v>SD</v>
          </cell>
          <cell r="AC60" t="str">
            <v>Tani</v>
          </cell>
          <cell r="AD60" t="str">
            <v>Kawin</v>
          </cell>
          <cell r="AE60" t="str">
            <v>Suami</v>
          </cell>
        </row>
        <row r="61">
          <cell r="R61">
            <v>1</v>
          </cell>
          <cell r="T61" t="str">
            <v>Marlina Kapisi</v>
          </cell>
          <cell r="U61">
            <v>0</v>
          </cell>
          <cell r="V61" t="str">
            <v>-</v>
          </cell>
          <cell r="W61" t="str">
            <v>P</v>
          </cell>
          <cell r="X61" t="str">
            <v>Morotai</v>
          </cell>
          <cell r="Y61" t="str">
            <v>15.07.1967</v>
          </cell>
          <cell r="Z61">
            <v>55</v>
          </cell>
          <cell r="AA61" t="str">
            <v>-</v>
          </cell>
          <cell r="AB61" t="str">
            <v>SD</v>
          </cell>
          <cell r="AC61" t="str">
            <v>Tani</v>
          </cell>
          <cell r="AD61" t="str">
            <v>Kawin</v>
          </cell>
          <cell r="AE61" t="str">
            <v>Istri</v>
          </cell>
        </row>
        <row r="62">
          <cell r="R62">
            <v>1</v>
          </cell>
          <cell r="T62" t="e">
            <v>#REF!</v>
          </cell>
          <cell r="U62" t="e">
            <v>#REF!</v>
          </cell>
          <cell r="V62" t="e">
            <v>#REF!</v>
          </cell>
          <cell r="W62" t="e">
            <v>#REF!</v>
          </cell>
          <cell r="X62" t="e">
            <v>#REF!</v>
          </cell>
          <cell r="Y62" t="e">
            <v>#REF!</v>
          </cell>
          <cell r="Z62" t="e">
            <v>#REF!</v>
          </cell>
          <cell r="AA62" t="e">
            <v>#REF!</v>
          </cell>
          <cell r="AB62" t="e">
            <v>#REF!</v>
          </cell>
          <cell r="AC62" t="e">
            <v>#REF!</v>
          </cell>
          <cell r="AD62" t="e">
            <v>#REF!</v>
          </cell>
          <cell r="AE62" t="e">
            <v>#REF!</v>
          </cell>
        </row>
        <row r="63">
          <cell r="N63" t="str">
            <v>L4</v>
          </cell>
          <cell r="R63">
            <v>1</v>
          </cell>
          <cell r="T63" t="str">
            <v>Karolina Maradika</v>
          </cell>
          <cell r="U63">
            <v>0</v>
          </cell>
          <cell r="V63" t="str">
            <v>-</v>
          </cell>
          <cell r="W63" t="str">
            <v>P</v>
          </cell>
          <cell r="X63" t="str">
            <v>Morotai</v>
          </cell>
          <cell r="Y63" t="str">
            <v>29.11.1996</v>
          </cell>
          <cell r="Z63">
            <v>26</v>
          </cell>
          <cell r="AA63" t="str">
            <v>-</v>
          </cell>
          <cell r="AB63" t="str">
            <v>SMA</v>
          </cell>
          <cell r="AC63" t="str">
            <v>-</v>
          </cell>
          <cell r="AD63" t="str">
            <v>Belum Kawin</v>
          </cell>
          <cell r="AE63" t="str">
            <v>Anak</v>
          </cell>
        </row>
        <row r="64">
          <cell r="N64" t="str">
            <v>L5</v>
          </cell>
          <cell r="R64">
            <v>1</v>
          </cell>
          <cell r="T64" t="str">
            <v>Karolita Maradika</v>
          </cell>
          <cell r="U64">
            <v>0</v>
          </cell>
          <cell r="V64" t="str">
            <v>-</v>
          </cell>
          <cell r="W64" t="str">
            <v>P</v>
          </cell>
          <cell r="X64" t="str">
            <v>Morotai</v>
          </cell>
          <cell r="Y64" t="str">
            <v>29.11.1996</v>
          </cell>
          <cell r="Z64">
            <v>26</v>
          </cell>
          <cell r="AA64" t="str">
            <v>-</v>
          </cell>
          <cell r="AB64" t="str">
            <v>S1</v>
          </cell>
          <cell r="AC64" t="str">
            <v>Mahasiswa</v>
          </cell>
          <cell r="AD64" t="str">
            <v>Belum Kawin</v>
          </cell>
          <cell r="AE64" t="str">
            <v>Anak</v>
          </cell>
        </row>
        <row r="65">
          <cell r="R65">
            <v>1</v>
          </cell>
          <cell r="T65" t="str">
            <v>Iklis Maradika</v>
          </cell>
          <cell r="U65">
            <v>0</v>
          </cell>
          <cell r="V65" t="str">
            <v>-</v>
          </cell>
          <cell r="W65" t="str">
            <v>P</v>
          </cell>
          <cell r="X65" t="str">
            <v>Morotai</v>
          </cell>
          <cell r="Y65" t="str">
            <v>15.09.1999</v>
          </cell>
          <cell r="Z65">
            <v>23</v>
          </cell>
          <cell r="AA65" t="str">
            <v>-</v>
          </cell>
          <cell r="AB65" t="str">
            <v>S1</v>
          </cell>
          <cell r="AC65" t="str">
            <v>Mahasiswa</v>
          </cell>
          <cell r="AD65" t="str">
            <v>Belum Kawin</v>
          </cell>
          <cell r="AE65" t="str">
            <v>Anak</v>
          </cell>
        </row>
        <row r="66">
          <cell r="R66">
            <v>1</v>
          </cell>
          <cell r="T66" t="str">
            <v>Robby Sasombo</v>
          </cell>
          <cell r="U66" t="str">
            <v>Wosia</v>
          </cell>
          <cell r="V66" t="str">
            <v>L</v>
          </cell>
          <cell r="W66" t="str">
            <v>-</v>
          </cell>
          <cell r="X66" t="str">
            <v>Tagulandang</v>
          </cell>
          <cell r="Y66" t="str">
            <v>11.05.1978</v>
          </cell>
          <cell r="Z66">
            <v>44</v>
          </cell>
          <cell r="AA66" t="str">
            <v>08.04.2000</v>
          </cell>
          <cell r="AB66" t="str">
            <v>SMA</v>
          </cell>
          <cell r="AC66" t="str">
            <v>Pelaut</v>
          </cell>
          <cell r="AD66" t="str">
            <v>Kawin</v>
          </cell>
          <cell r="AE66" t="str">
            <v>Suami</v>
          </cell>
        </row>
        <row r="67">
          <cell r="R67">
            <v>1</v>
          </cell>
          <cell r="T67" t="str">
            <v>Indrawati Roring</v>
          </cell>
          <cell r="U67">
            <v>0</v>
          </cell>
          <cell r="V67" t="str">
            <v>-</v>
          </cell>
          <cell r="W67" t="str">
            <v>P</v>
          </cell>
          <cell r="X67" t="str">
            <v>Tilope</v>
          </cell>
          <cell r="Y67" t="str">
            <v>11.07.1978</v>
          </cell>
          <cell r="Z67">
            <v>44</v>
          </cell>
          <cell r="AA67" t="str">
            <v>-</v>
          </cell>
          <cell r="AB67" t="str">
            <v>SMP</v>
          </cell>
          <cell r="AC67" t="str">
            <v>IRT</v>
          </cell>
          <cell r="AD67" t="str">
            <v>Kawin</v>
          </cell>
          <cell r="AE67" t="str">
            <v>Istri</v>
          </cell>
        </row>
        <row r="68">
          <cell r="R68">
            <v>1</v>
          </cell>
          <cell r="T68" t="e">
            <v>#REF!</v>
          </cell>
          <cell r="U68" t="e">
            <v>#REF!</v>
          </cell>
          <cell r="V68" t="e">
            <v>#REF!</v>
          </cell>
          <cell r="W68" t="e">
            <v>#REF!</v>
          </cell>
          <cell r="X68" t="e">
            <v>#REF!</v>
          </cell>
          <cell r="Y68" t="e">
            <v>#REF!</v>
          </cell>
          <cell r="Z68" t="e">
            <v>#REF!</v>
          </cell>
          <cell r="AA68" t="e">
            <v>#REF!</v>
          </cell>
          <cell r="AB68" t="e">
            <v>#REF!</v>
          </cell>
          <cell r="AC68" t="e">
            <v>#REF!</v>
          </cell>
          <cell r="AD68" t="e">
            <v>#REF!</v>
          </cell>
          <cell r="AE68" t="e">
            <v>#REF!</v>
          </cell>
        </row>
        <row r="69">
          <cell r="R69">
            <v>1</v>
          </cell>
          <cell r="T69" t="str">
            <v>Kevin Sasombo</v>
          </cell>
          <cell r="U69">
            <v>0</v>
          </cell>
          <cell r="V69" t="str">
            <v>L</v>
          </cell>
          <cell r="W69" t="str">
            <v>-</v>
          </cell>
          <cell r="X69" t="str">
            <v>Tagulandang</v>
          </cell>
          <cell r="Y69" t="str">
            <v>21.06.2000</v>
          </cell>
          <cell r="Z69">
            <v>22</v>
          </cell>
          <cell r="AA69" t="str">
            <v>-</v>
          </cell>
          <cell r="AB69" t="str">
            <v>S1</v>
          </cell>
          <cell r="AC69" t="str">
            <v>Mahasiswa</v>
          </cell>
          <cell r="AD69" t="str">
            <v>Belum Kawin</v>
          </cell>
          <cell r="AE69" t="str">
            <v>Anak</v>
          </cell>
        </row>
        <row r="70">
          <cell r="R70">
            <v>1</v>
          </cell>
          <cell r="T70" t="str">
            <v>Samuel Roring</v>
          </cell>
          <cell r="U70">
            <v>0</v>
          </cell>
          <cell r="V70" t="str">
            <v>L</v>
          </cell>
          <cell r="W70" t="str">
            <v>-</v>
          </cell>
          <cell r="X70" t="str">
            <v>Tilope</v>
          </cell>
          <cell r="Y70" t="str">
            <v>02.11.1972</v>
          </cell>
          <cell r="Z70">
            <v>50</v>
          </cell>
          <cell r="AA70" t="str">
            <v>-</v>
          </cell>
          <cell r="AB70" t="str">
            <v>SD</v>
          </cell>
          <cell r="AC70" t="str">
            <v>-</v>
          </cell>
          <cell r="AD70" t="str">
            <v>Belum Kawin</v>
          </cell>
          <cell r="AE70" t="str">
            <v>Saudara</v>
          </cell>
        </row>
        <row r="71">
          <cell r="R71">
            <v>1</v>
          </cell>
          <cell r="T71" t="str">
            <v>Zefanya Sasombo</v>
          </cell>
          <cell r="U71">
            <v>0</v>
          </cell>
          <cell r="V71" t="str">
            <v>L</v>
          </cell>
          <cell r="W71" t="str">
            <v>-</v>
          </cell>
          <cell r="X71" t="str">
            <v>Wosia</v>
          </cell>
          <cell r="Y71" t="str">
            <v>25.10.2010</v>
          </cell>
          <cell r="Z71">
            <v>12</v>
          </cell>
          <cell r="AA71" t="str">
            <v>-</v>
          </cell>
          <cell r="AB71" t="str">
            <v>SD</v>
          </cell>
          <cell r="AC71" t="str">
            <v>Siswa</v>
          </cell>
          <cell r="AD71" t="str">
            <v>Belum Kawin</v>
          </cell>
          <cell r="AE71" t="str">
            <v>Anak</v>
          </cell>
        </row>
        <row r="72">
          <cell r="R72">
            <v>1</v>
          </cell>
          <cell r="T72" t="str">
            <v>Ronny Bawues</v>
          </cell>
          <cell r="U72" t="str">
            <v>WKO</v>
          </cell>
          <cell r="V72" t="str">
            <v>L</v>
          </cell>
          <cell r="W72" t="str">
            <v>-</v>
          </cell>
          <cell r="X72" t="str">
            <v>Gamsungi</v>
          </cell>
          <cell r="Y72" t="str">
            <v>19.12.1974</v>
          </cell>
          <cell r="Z72">
            <v>48</v>
          </cell>
          <cell r="AA72" t="str">
            <v>20.01.2002</v>
          </cell>
          <cell r="AB72" t="str">
            <v>SMU</v>
          </cell>
          <cell r="AC72" t="str">
            <v>Swasta</v>
          </cell>
          <cell r="AD72" t="str">
            <v>Kawin</v>
          </cell>
          <cell r="AE72" t="str">
            <v>Suami</v>
          </cell>
        </row>
        <row r="73">
          <cell r="R73">
            <v>1</v>
          </cell>
          <cell r="T73" t="str">
            <v>Henny Bertha Mamahe</v>
          </cell>
          <cell r="U73">
            <v>0</v>
          </cell>
          <cell r="V73" t="str">
            <v>-</v>
          </cell>
          <cell r="W73" t="str">
            <v>P</v>
          </cell>
          <cell r="X73" t="str">
            <v>Wko</v>
          </cell>
          <cell r="Y73" t="str">
            <v>30.05.1984</v>
          </cell>
          <cell r="Z73">
            <v>38</v>
          </cell>
          <cell r="AA73" t="str">
            <v>-</v>
          </cell>
          <cell r="AB73" t="str">
            <v>SMU</v>
          </cell>
          <cell r="AC73" t="str">
            <v>IRT</v>
          </cell>
          <cell r="AD73" t="str">
            <v>Kawin</v>
          </cell>
          <cell r="AE73" t="str">
            <v>Istri</v>
          </cell>
        </row>
        <row r="74">
          <cell r="R74">
            <v>1</v>
          </cell>
          <cell r="T74" t="str">
            <v>Victor Pataniho, A.Md</v>
          </cell>
          <cell r="U74">
            <v>0</v>
          </cell>
          <cell r="V74" t="str">
            <v>L</v>
          </cell>
          <cell r="W74" t="str">
            <v>-</v>
          </cell>
          <cell r="X74" t="str">
            <v>Rawajaya</v>
          </cell>
          <cell r="Y74" t="str">
            <v>30.10.1997</v>
          </cell>
          <cell r="Z74">
            <v>25</v>
          </cell>
          <cell r="AA74" t="str">
            <v>-</v>
          </cell>
          <cell r="AB74" t="str">
            <v>D3</v>
          </cell>
          <cell r="AC74" t="str">
            <v>Swasta</v>
          </cell>
          <cell r="AD74" t="str">
            <v>Belum Kawin</v>
          </cell>
          <cell r="AE74" t="str">
            <v>Anak</v>
          </cell>
        </row>
        <row r="75">
          <cell r="R75">
            <v>1</v>
          </cell>
          <cell r="T75" t="str">
            <v>Vivanty Verina Bawues</v>
          </cell>
          <cell r="U75">
            <v>0</v>
          </cell>
          <cell r="V75" t="str">
            <v>-</v>
          </cell>
          <cell r="W75" t="str">
            <v>P</v>
          </cell>
          <cell r="X75" t="str">
            <v>Wko</v>
          </cell>
          <cell r="Y75" t="str">
            <v>20.03.2001</v>
          </cell>
          <cell r="Z75">
            <v>21</v>
          </cell>
          <cell r="AA75" t="str">
            <v>-</v>
          </cell>
          <cell r="AB75" t="str">
            <v>D4</v>
          </cell>
          <cell r="AC75" t="str">
            <v>Mahasiswa</v>
          </cell>
          <cell r="AD75" t="str">
            <v>Belum Kawin</v>
          </cell>
          <cell r="AE75" t="str">
            <v>Anak</v>
          </cell>
        </row>
        <row r="76">
          <cell r="R76">
            <v>1</v>
          </cell>
          <cell r="T76" t="str">
            <v>Frengky Delon Bawues</v>
          </cell>
          <cell r="U76">
            <v>0</v>
          </cell>
          <cell r="V76" t="str">
            <v>L</v>
          </cell>
          <cell r="W76" t="str">
            <v>-</v>
          </cell>
          <cell r="X76" t="str">
            <v>Wko</v>
          </cell>
          <cell r="Y76" t="str">
            <v>27.02.2005</v>
          </cell>
          <cell r="Z76">
            <v>17</v>
          </cell>
          <cell r="AA76" t="str">
            <v>-</v>
          </cell>
          <cell r="AB76" t="str">
            <v>SMU</v>
          </cell>
          <cell r="AC76" t="str">
            <v>Siswa</v>
          </cell>
          <cell r="AD76" t="str">
            <v>Belum Kawin</v>
          </cell>
          <cell r="AE76" t="str">
            <v>Anak</v>
          </cell>
        </row>
        <row r="77">
          <cell r="R77">
            <v>1</v>
          </cell>
          <cell r="T77" t="str">
            <v>Victor Claudio Bawues</v>
          </cell>
          <cell r="U77">
            <v>0</v>
          </cell>
          <cell r="V77" t="str">
            <v>L</v>
          </cell>
          <cell r="W77" t="str">
            <v>-</v>
          </cell>
          <cell r="X77" t="str">
            <v>Tobelo</v>
          </cell>
          <cell r="Y77" t="str">
            <v>10.11.2010</v>
          </cell>
          <cell r="Z77">
            <v>12</v>
          </cell>
          <cell r="AA77" t="str">
            <v>-</v>
          </cell>
          <cell r="AB77" t="str">
            <v>SD</v>
          </cell>
          <cell r="AC77" t="str">
            <v>Siswa</v>
          </cell>
          <cell r="AD77" t="str">
            <v>Belum Kawin</v>
          </cell>
          <cell r="AE77" t="str">
            <v>Anak</v>
          </cell>
        </row>
        <row r="78">
          <cell r="R78">
            <v>1</v>
          </cell>
          <cell r="T78" t="str">
            <v>Anton Mantol</v>
          </cell>
          <cell r="U78" t="e">
            <v>#REF!</v>
          </cell>
          <cell r="V78" t="str">
            <v>L</v>
          </cell>
          <cell r="W78">
            <v>0</v>
          </cell>
          <cell r="X78" t="str">
            <v>Tobelo</v>
          </cell>
          <cell r="Y78" t="str">
            <v>13.12.1960</v>
          </cell>
          <cell r="Z78" t="e">
            <v>#REF!</v>
          </cell>
          <cell r="AA78" t="e">
            <v>#REF!</v>
          </cell>
          <cell r="AB78" t="str">
            <v>SD</v>
          </cell>
          <cell r="AC78" t="str">
            <v>IRT</v>
          </cell>
          <cell r="AD78" t="str">
            <v>Kawin</v>
          </cell>
          <cell r="AE78" t="e">
            <v>#REF!</v>
          </cell>
        </row>
        <row r="79">
          <cell r="R79">
            <v>1</v>
          </cell>
          <cell r="T79" t="str">
            <v>Salmon Nesar Bokako</v>
          </cell>
          <cell r="U79" t="str">
            <v>Wosia</v>
          </cell>
          <cell r="V79" t="str">
            <v>L</v>
          </cell>
          <cell r="W79" t="str">
            <v>-</v>
          </cell>
          <cell r="X79" t="str">
            <v>Wosia</v>
          </cell>
          <cell r="Y79" t="str">
            <v>23.02.1995</v>
          </cell>
          <cell r="Z79">
            <v>27</v>
          </cell>
          <cell r="AA79" t="str">
            <v>-</v>
          </cell>
          <cell r="AB79" t="str">
            <v>S1</v>
          </cell>
          <cell r="AC79" t="str">
            <v>Mahasiswa</v>
          </cell>
          <cell r="AD79" t="str">
            <v>Belum Kawin</v>
          </cell>
          <cell r="AE79" t="str">
            <v>Adik</v>
          </cell>
        </row>
        <row r="80">
          <cell r="R80">
            <v>1</v>
          </cell>
          <cell r="T80" t="str">
            <v>Vilona Bokako</v>
          </cell>
          <cell r="U80" t="str">
            <v>Wosia</v>
          </cell>
          <cell r="V80" t="str">
            <v>-</v>
          </cell>
          <cell r="W80" t="str">
            <v>P</v>
          </cell>
          <cell r="X80" t="str">
            <v>Wosia</v>
          </cell>
          <cell r="Y80" t="str">
            <v>06.03.1996</v>
          </cell>
          <cell r="Z80">
            <v>26</v>
          </cell>
          <cell r="AA80" t="str">
            <v>-</v>
          </cell>
          <cell r="AB80" t="str">
            <v>S1</v>
          </cell>
          <cell r="AC80" t="str">
            <v>Mahasiswa</v>
          </cell>
          <cell r="AD80" t="str">
            <v>Kawin</v>
          </cell>
          <cell r="AE80" t="str">
            <v>Ponakan</v>
          </cell>
        </row>
        <row r="81">
          <cell r="R81">
            <v>1</v>
          </cell>
          <cell r="T81" t="str">
            <v>Shella Bokako</v>
          </cell>
          <cell r="U81" t="str">
            <v>Wosia</v>
          </cell>
          <cell r="V81" t="str">
            <v>-</v>
          </cell>
          <cell r="W81" t="str">
            <v>P</v>
          </cell>
          <cell r="X81" t="str">
            <v>Wosia</v>
          </cell>
          <cell r="Y81" t="str">
            <v>06.03.1996</v>
          </cell>
          <cell r="Z81">
            <v>26</v>
          </cell>
          <cell r="AA81" t="str">
            <v>-</v>
          </cell>
          <cell r="AB81" t="str">
            <v>S1</v>
          </cell>
          <cell r="AC81" t="str">
            <v>Mahasiswa</v>
          </cell>
          <cell r="AD81" t="str">
            <v>Belum Kawin</v>
          </cell>
          <cell r="AE81" t="str">
            <v>Ponakan</v>
          </cell>
        </row>
        <row r="82">
          <cell r="R82">
            <v>1</v>
          </cell>
          <cell r="T82" t="str">
            <v>Simon Bokako</v>
          </cell>
          <cell r="U82" t="str">
            <v>Wosia</v>
          </cell>
          <cell r="V82" t="str">
            <v>L</v>
          </cell>
          <cell r="W82" t="str">
            <v>-</v>
          </cell>
          <cell r="X82" t="str">
            <v>Wosia</v>
          </cell>
          <cell r="Y82" t="str">
            <v>10.10.1998</v>
          </cell>
          <cell r="Z82">
            <v>24</v>
          </cell>
          <cell r="AA82" t="str">
            <v>12.10.2021</v>
          </cell>
          <cell r="AB82" t="str">
            <v>SMA</v>
          </cell>
          <cell r="AC82" t="str">
            <v>Swasta</v>
          </cell>
          <cell r="AD82" t="str">
            <v>Kawin</v>
          </cell>
          <cell r="AE82" t="str">
            <v>Suami</v>
          </cell>
        </row>
        <row r="83">
          <cell r="R83">
            <v>1</v>
          </cell>
          <cell r="T83" t="str">
            <v>Jovi Cornelius Bokako</v>
          </cell>
          <cell r="U83" t="str">
            <v>Wosia</v>
          </cell>
          <cell r="V83" t="str">
            <v>L</v>
          </cell>
          <cell r="W83" t="str">
            <v>-</v>
          </cell>
          <cell r="X83" t="str">
            <v>Wosia</v>
          </cell>
          <cell r="Y83" t="str">
            <v>12.04.2000</v>
          </cell>
          <cell r="Z83">
            <v>22</v>
          </cell>
          <cell r="AA83" t="str">
            <v>-</v>
          </cell>
          <cell r="AB83" t="str">
            <v>SMP</v>
          </cell>
          <cell r="AC83" t="str">
            <v>Swasta</v>
          </cell>
          <cell r="AD83" t="str">
            <v>Belum Kawin</v>
          </cell>
          <cell r="AE83" t="str">
            <v>Ponakan</v>
          </cell>
        </row>
        <row r="84">
          <cell r="R84">
            <v>1</v>
          </cell>
          <cell r="T84" t="e">
            <v>#REF!</v>
          </cell>
          <cell r="U84" t="e">
            <v>#REF!</v>
          </cell>
          <cell r="V84" t="e">
            <v>#REF!</v>
          </cell>
          <cell r="W84" t="e">
            <v>#REF!</v>
          </cell>
          <cell r="X84" t="e">
            <v>#REF!</v>
          </cell>
          <cell r="Y84" t="e">
            <v>#REF!</v>
          </cell>
          <cell r="Z84" t="e">
            <v>#REF!</v>
          </cell>
          <cell r="AA84" t="e">
            <v>#REF!</v>
          </cell>
          <cell r="AB84" t="e">
            <v>#REF!</v>
          </cell>
          <cell r="AC84" t="e">
            <v>#REF!</v>
          </cell>
          <cell r="AD84" t="e">
            <v>#REF!</v>
          </cell>
          <cell r="AE84" t="e">
            <v>#REF!</v>
          </cell>
        </row>
        <row r="85">
          <cell r="R85">
            <v>1</v>
          </cell>
          <cell r="T85" t="e">
            <v>#REF!</v>
          </cell>
          <cell r="U85" t="e">
            <v>#REF!</v>
          </cell>
          <cell r="V85" t="e">
            <v>#REF!</v>
          </cell>
          <cell r="W85" t="e">
            <v>#REF!</v>
          </cell>
          <cell r="X85" t="e">
            <v>#REF!</v>
          </cell>
          <cell r="Y85" t="e">
            <v>#REF!</v>
          </cell>
          <cell r="Z85" t="e">
            <v>#REF!</v>
          </cell>
          <cell r="AA85" t="e">
            <v>#REF!</v>
          </cell>
          <cell r="AB85" t="e">
            <v>#REF!</v>
          </cell>
          <cell r="AC85" t="e">
            <v>#REF!</v>
          </cell>
          <cell r="AD85" t="e">
            <v>#REF!</v>
          </cell>
          <cell r="AE85" t="e">
            <v>#REF!</v>
          </cell>
        </row>
        <row r="86">
          <cell r="R86">
            <v>1</v>
          </cell>
          <cell r="T86" t="e">
            <v>#REF!</v>
          </cell>
          <cell r="U86" t="e">
            <v>#REF!</v>
          </cell>
          <cell r="V86" t="e">
            <v>#REF!</v>
          </cell>
          <cell r="W86" t="e">
            <v>#REF!</v>
          </cell>
          <cell r="X86" t="e">
            <v>#REF!</v>
          </cell>
          <cell r="Y86" t="e">
            <v>#REF!</v>
          </cell>
          <cell r="Z86" t="e">
            <v>#REF!</v>
          </cell>
          <cell r="AA86" t="e">
            <v>#REF!</v>
          </cell>
          <cell r="AB86" t="e">
            <v>#REF!</v>
          </cell>
          <cell r="AC86" t="e">
            <v>#REF!</v>
          </cell>
          <cell r="AD86" t="e">
            <v>#REF!</v>
          </cell>
          <cell r="AE86" t="e">
            <v>#REF!</v>
          </cell>
        </row>
        <row r="87">
          <cell r="R87">
            <v>1</v>
          </cell>
          <cell r="T87" t="str">
            <v>Togarma Teby</v>
          </cell>
          <cell r="U87" t="str">
            <v>Mahia</v>
          </cell>
          <cell r="V87" t="str">
            <v>L</v>
          </cell>
          <cell r="W87" t="str">
            <v>-</v>
          </cell>
          <cell r="X87" t="str">
            <v>Ibu</v>
          </cell>
          <cell r="Y87" t="str">
            <v>28.07.1968</v>
          </cell>
          <cell r="Z87">
            <v>54</v>
          </cell>
          <cell r="AA87" t="str">
            <v>25.03.2002</v>
          </cell>
          <cell r="AB87" t="str">
            <v>SMA</v>
          </cell>
          <cell r="AC87" t="str">
            <v>Sopir</v>
          </cell>
          <cell r="AD87" t="str">
            <v>Kawin</v>
          </cell>
          <cell r="AE87" t="str">
            <v>Suami</v>
          </cell>
        </row>
        <row r="88">
          <cell r="R88">
            <v>1</v>
          </cell>
          <cell r="T88" t="str">
            <v>Marlingkan Potoboda</v>
          </cell>
          <cell r="U88" t="str">
            <v>Mahia</v>
          </cell>
          <cell r="V88" t="str">
            <v>-</v>
          </cell>
          <cell r="W88" t="str">
            <v>P</v>
          </cell>
          <cell r="X88" t="str">
            <v>Mawea</v>
          </cell>
          <cell r="Y88" t="str">
            <v>17.10.1979</v>
          </cell>
          <cell r="Z88">
            <v>43</v>
          </cell>
          <cell r="AA88" t="str">
            <v>-</v>
          </cell>
          <cell r="AB88" t="str">
            <v>SMA</v>
          </cell>
          <cell r="AC88" t="str">
            <v>IRT</v>
          </cell>
          <cell r="AD88" t="str">
            <v>Kawin</v>
          </cell>
          <cell r="AE88" t="str">
            <v>Istri</v>
          </cell>
        </row>
        <row r="89">
          <cell r="R89">
            <v>1</v>
          </cell>
          <cell r="T89" t="str">
            <v>Renaldy Teby</v>
          </cell>
          <cell r="U89" t="str">
            <v>Mahia</v>
          </cell>
          <cell r="V89" t="str">
            <v>L</v>
          </cell>
          <cell r="W89" t="str">
            <v>-</v>
          </cell>
          <cell r="X89" t="str">
            <v>Mawea</v>
          </cell>
          <cell r="Y89" t="str">
            <v>25.11.1994</v>
          </cell>
          <cell r="Z89">
            <v>28</v>
          </cell>
          <cell r="AA89" t="str">
            <v>-</v>
          </cell>
          <cell r="AB89" t="str">
            <v>SMA</v>
          </cell>
          <cell r="AC89" t="str">
            <v>Swasta</v>
          </cell>
          <cell r="AD89" t="str">
            <v>Kawin</v>
          </cell>
          <cell r="AE89" t="str">
            <v>Anak</v>
          </cell>
        </row>
        <row r="90">
          <cell r="R90">
            <v>1</v>
          </cell>
          <cell r="T90" t="str">
            <v>Pdt. Williams Ruddy Tindage, M.Teol</v>
          </cell>
          <cell r="U90" t="str">
            <v>WKO</v>
          </cell>
          <cell r="V90" t="str">
            <v>L</v>
          </cell>
          <cell r="W90" t="str">
            <v>-</v>
          </cell>
          <cell r="X90" t="str">
            <v>Tobelo</v>
          </cell>
          <cell r="Y90" t="str">
            <v>15.07.1969</v>
          </cell>
          <cell r="Z90">
            <v>53</v>
          </cell>
          <cell r="AA90" t="str">
            <v>07.09.1994</v>
          </cell>
          <cell r="AB90" t="str">
            <v>S2</v>
          </cell>
          <cell r="AC90" t="str">
            <v>POG</v>
          </cell>
          <cell r="AD90" t="str">
            <v>Kawin</v>
          </cell>
          <cell r="AE90" t="str">
            <v>Suami</v>
          </cell>
        </row>
        <row r="91">
          <cell r="R91">
            <v>1</v>
          </cell>
          <cell r="T91" t="str">
            <v>Clara Duke</v>
          </cell>
          <cell r="U91">
            <v>0</v>
          </cell>
          <cell r="V91" t="str">
            <v>-</v>
          </cell>
          <cell r="W91" t="str">
            <v>P</v>
          </cell>
          <cell r="X91" t="str">
            <v>Tobelo</v>
          </cell>
          <cell r="Y91" t="str">
            <v>17.12.1975</v>
          </cell>
          <cell r="Z91">
            <v>47</v>
          </cell>
          <cell r="AA91" t="str">
            <v>-</v>
          </cell>
          <cell r="AB91" t="str">
            <v>SMA</v>
          </cell>
          <cell r="AC91" t="str">
            <v>IRT</v>
          </cell>
          <cell r="AD91" t="str">
            <v>Kawin</v>
          </cell>
          <cell r="AE91" t="str">
            <v>Istri</v>
          </cell>
        </row>
        <row r="92">
          <cell r="R92">
            <v>1</v>
          </cell>
          <cell r="T92" t="str">
            <v>Joan Christian Tindage</v>
          </cell>
          <cell r="U92">
            <v>0</v>
          </cell>
          <cell r="V92" t="str">
            <v>L</v>
          </cell>
          <cell r="W92" t="str">
            <v>-</v>
          </cell>
          <cell r="X92" t="str">
            <v>Tobelo</v>
          </cell>
          <cell r="Y92" t="str">
            <v>30.05.2011</v>
          </cell>
          <cell r="Z92">
            <v>11</v>
          </cell>
          <cell r="AA92" t="str">
            <v>-</v>
          </cell>
          <cell r="AB92" t="str">
            <v>SD</v>
          </cell>
          <cell r="AC92" t="str">
            <v>-</v>
          </cell>
          <cell r="AD92" t="str">
            <v>Belum Kawin</v>
          </cell>
          <cell r="AE92" t="str">
            <v>Anak</v>
          </cell>
        </row>
        <row r="93">
          <cell r="R93">
            <v>1</v>
          </cell>
          <cell r="T93" t="str">
            <v>Deki Posu</v>
          </cell>
          <cell r="U93">
            <v>0</v>
          </cell>
          <cell r="V93" t="str">
            <v>L</v>
          </cell>
          <cell r="W93" t="str">
            <v>-</v>
          </cell>
          <cell r="X93" t="str">
            <v>Galela</v>
          </cell>
          <cell r="Y93" t="str">
            <v>-</v>
          </cell>
          <cell r="Z93" t="e">
            <v>#VALUE!</v>
          </cell>
          <cell r="AA93" t="str">
            <v>-</v>
          </cell>
          <cell r="AB93" t="str">
            <v>SD</v>
          </cell>
          <cell r="AC93" t="str">
            <v>-</v>
          </cell>
          <cell r="AD93" t="str">
            <v>Belum Kawin</v>
          </cell>
          <cell r="AE93" t="str">
            <v>Anak Angkat</v>
          </cell>
        </row>
        <row r="94">
          <cell r="R94">
            <v>1</v>
          </cell>
          <cell r="T94" t="str">
            <v>Sandro Diho</v>
          </cell>
          <cell r="U94">
            <v>0</v>
          </cell>
          <cell r="V94" t="str">
            <v>-</v>
          </cell>
          <cell r="W94" t="str">
            <v>P</v>
          </cell>
          <cell r="X94" t="str">
            <v>Galela</v>
          </cell>
          <cell r="Y94" t="str">
            <v>12.01.1995</v>
          </cell>
          <cell r="Z94">
            <v>27</v>
          </cell>
          <cell r="AA94" t="str">
            <v>-</v>
          </cell>
          <cell r="AB94" t="str">
            <v>SMA</v>
          </cell>
          <cell r="AC94" t="str">
            <v>-</v>
          </cell>
          <cell r="AD94" t="str">
            <v>Belum Kawin</v>
          </cell>
          <cell r="AE94" t="str">
            <v>Pembantu</v>
          </cell>
        </row>
        <row r="95">
          <cell r="R95">
            <v>1</v>
          </cell>
          <cell r="T95" t="e">
            <v>#REF!</v>
          </cell>
          <cell r="U95" t="e">
            <v>#REF!</v>
          </cell>
          <cell r="V95" t="e">
            <v>#REF!</v>
          </cell>
          <cell r="W95" t="e">
            <v>#REF!</v>
          </cell>
          <cell r="X95" t="e">
            <v>#REF!</v>
          </cell>
          <cell r="Y95" t="e">
            <v>#REF!</v>
          </cell>
          <cell r="Z95" t="e">
            <v>#REF!</v>
          </cell>
          <cell r="AA95" t="e">
            <v>#REF!</v>
          </cell>
          <cell r="AB95" t="e">
            <v>#REF!</v>
          </cell>
          <cell r="AC95" t="e">
            <v>#REF!</v>
          </cell>
          <cell r="AD95" t="e">
            <v>#REF!</v>
          </cell>
          <cell r="AE95" t="e">
            <v>#REF!</v>
          </cell>
        </row>
        <row r="96">
          <cell r="R96">
            <v>1</v>
          </cell>
          <cell r="T96" t="str">
            <v>Siska Priscila Tindage</v>
          </cell>
          <cell r="U96">
            <v>0</v>
          </cell>
          <cell r="V96" t="str">
            <v>-</v>
          </cell>
          <cell r="W96" t="str">
            <v>P</v>
          </cell>
          <cell r="X96" t="str">
            <v>Wosia</v>
          </cell>
          <cell r="Y96" t="str">
            <v>27.10.1997</v>
          </cell>
          <cell r="Z96">
            <v>25</v>
          </cell>
          <cell r="AA96" t="str">
            <v>-</v>
          </cell>
          <cell r="AB96" t="str">
            <v>SMP</v>
          </cell>
          <cell r="AC96" t="str">
            <v>Siswa</v>
          </cell>
          <cell r="AD96" t="str">
            <v>Belum Kawin</v>
          </cell>
          <cell r="AE96" t="str">
            <v>Anak Asuh</v>
          </cell>
        </row>
        <row r="97">
          <cell r="N97" t="str">
            <v>L6</v>
          </cell>
          <cell r="R97">
            <v>1</v>
          </cell>
          <cell r="T97" t="str">
            <v>Yaneke S. Lantaka</v>
          </cell>
          <cell r="U97" t="str">
            <v>Wosia</v>
          </cell>
          <cell r="V97" t="str">
            <v>-</v>
          </cell>
          <cell r="W97" t="str">
            <v>P</v>
          </cell>
          <cell r="X97" t="str">
            <v>Tobelo</v>
          </cell>
          <cell r="Y97" t="str">
            <v>16.01.1954</v>
          </cell>
          <cell r="Z97">
            <v>68</v>
          </cell>
          <cell r="AA97" t="str">
            <v>Janda</v>
          </cell>
          <cell r="AB97" t="str">
            <v>PGSLP</v>
          </cell>
          <cell r="AC97" t="str">
            <v>Pensiunan PNS</v>
          </cell>
          <cell r="AD97" t="str">
            <v>Kawin</v>
          </cell>
          <cell r="AE97" t="str">
            <v>Kepala Keluarga</v>
          </cell>
        </row>
        <row r="98">
          <cell r="N98" t="str">
            <v>L7</v>
          </cell>
          <cell r="R98">
            <v>1</v>
          </cell>
          <cell r="T98" t="str">
            <v>Rays Raynoldi Sangkop</v>
          </cell>
          <cell r="U98">
            <v>0</v>
          </cell>
          <cell r="V98" t="str">
            <v>L</v>
          </cell>
          <cell r="W98" t="str">
            <v>-</v>
          </cell>
          <cell r="X98" t="str">
            <v>Ternate</v>
          </cell>
          <cell r="Y98" t="str">
            <v>03.07.1977</v>
          </cell>
          <cell r="Z98">
            <v>36</v>
          </cell>
          <cell r="AA98" t="str">
            <v>-</v>
          </cell>
          <cell r="AB98" t="str">
            <v>STM</v>
          </cell>
          <cell r="AC98" t="str">
            <v>-</v>
          </cell>
          <cell r="AD98" t="str">
            <v>Belum Kawin</v>
          </cell>
          <cell r="AE98" t="str">
            <v>Anak</v>
          </cell>
        </row>
        <row r="99">
          <cell r="R99">
            <v>1</v>
          </cell>
          <cell r="T99" t="str">
            <v>Rivandi Sangkop</v>
          </cell>
          <cell r="U99">
            <v>0</v>
          </cell>
          <cell r="V99" t="str">
            <v>L</v>
          </cell>
          <cell r="W99" t="str">
            <v>-</v>
          </cell>
          <cell r="X99" t="str">
            <v>Tobelo</v>
          </cell>
          <cell r="Y99" t="str">
            <v>21.10.2005</v>
          </cell>
          <cell r="Z99">
            <v>17</v>
          </cell>
          <cell r="AA99" t="str">
            <v>-</v>
          </cell>
          <cell r="AB99" t="str">
            <v>SMP</v>
          </cell>
          <cell r="AC99" t="str">
            <v>Siswa</v>
          </cell>
          <cell r="AD99" t="str">
            <v>Belum Kawin</v>
          </cell>
          <cell r="AE99" t="str">
            <v>Cucu</v>
          </cell>
        </row>
        <row r="100">
          <cell r="R100">
            <v>1</v>
          </cell>
          <cell r="T100" t="str">
            <v>Rolando Sangkop</v>
          </cell>
          <cell r="U100">
            <v>0</v>
          </cell>
          <cell r="V100" t="str">
            <v>L</v>
          </cell>
          <cell r="W100" t="str">
            <v>-</v>
          </cell>
          <cell r="X100" t="str">
            <v>Ternate</v>
          </cell>
          <cell r="Y100" t="str">
            <v>26.12.1979</v>
          </cell>
          <cell r="Z100">
            <v>43</v>
          </cell>
          <cell r="AA100" t="str">
            <v>-</v>
          </cell>
          <cell r="AB100" t="str">
            <v>SMU</v>
          </cell>
          <cell r="AC100" t="str">
            <v>Wiraswasta</v>
          </cell>
          <cell r="AD100" t="str">
            <v>Kawin</v>
          </cell>
          <cell r="AE100" t="str">
            <v>Anak</v>
          </cell>
        </row>
        <row r="101">
          <cell r="R101">
            <v>1</v>
          </cell>
          <cell r="T101" t="str">
            <v>Yuder Nayoan</v>
          </cell>
          <cell r="U101" t="str">
            <v>Wosia</v>
          </cell>
          <cell r="V101" t="str">
            <v>L</v>
          </cell>
          <cell r="W101" t="str">
            <v>-</v>
          </cell>
          <cell r="X101" t="str">
            <v>Tobelo</v>
          </cell>
          <cell r="Y101" t="str">
            <v>09.05.1975</v>
          </cell>
          <cell r="Z101">
            <v>47</v>
          </cell>
          <cell r="AA101" t="str">
            <v>06.08.2008</v>
          </cell>
          <cell r="AB101" t="str">
            <v>SMA</v>
          </cell>
          <cell r="AC101" t="str">
            <v>Sopir</v>
          </cell>
          <cell r="AD101" t="str">
            <v>Kawin</v>
          </cell>
          <cell r="AE101" t="str">
            <v>Suami</v>
          </cell>
        </row>
        <row r="102">
          <cell r="R102">
            <v>1</v>
          </cell>
          <cell r="T102" t="str">
            <v>Yulista Bawues</v>
          </cell>
          <cell r="U102">
            <v>0</v>
          </cell>
          <cell r="V102" t="str">
            <v>-</v>
          </cell>
          <cell r="W102" t="str">
            <v>P</v>
          </cell>
          <cell r="X102" t="str">
            <v>Tilope</v>
          </cell>
          <cell r="Y102" t="str">
            <v>18.02.1989</v>
          </cell>
          <cell r="Z102">
            <v>33</v>
          </cell>
          <cell r="AA102" t="str">
            <v>-</v>
          </cell>
          <cell r="AB102" t="str">
            <v>SMA</v>
          </cell>
          <cell r="AC102" t="str">
            <v>IRT</v>
          </cell>
          <cell r="AD102" t="str">
            <v>Kawin</v>
          </cell>
          <cell r="AE102" t="str">
            <v>Istri</v>
          </cell>
        </row>
        <row r="103">
          <cell r="R103">
            <v>1</v>
          </cell>
          <cell r="T103" t="str">
            <v>Aprilio Marcelino Nayoan</v>
          </cell>
          <cell r="U103">
            <v>0</v>
          </cell>
          <cell r="V103" t="str">
            <v>L</v>
          </cell>
          <cell r="W103" t="str">
            <v>-</v>
          </cell>
          <cell r="X103" t="str">
            <v>Tobelo</v>
          </cell>
          <cell r="Y103" t="str">
            <v>04.04.2009</v>
          </cell>
          <cell r="Z103">
            <v>13</v>
          </cell>
          <cell r="AA103" t="str">
            <v>-</v>
          </cell>
          <cell r="AB103" t="str">
            <v>SD</v>
          </cell>
          <cell r="AC103" t="str">
            <v>Siswa</v>
          </cell>
          <cell r="AD103" t="str">
            <v>Belum Kawin</v>
          </cell>
          <cell r="AE103" t="str">
            <v>Anak</v>
          </cell>
        </row>
        <row r="104">
          <cell r="R104">
            <v>1</v>
          </cell>
          <cell r="T104" t="e">
            <v>#REF!</v>
          </cell>
          <cell r="U104" t="e">
            <v>#REF!</v>
          </cell>
          <cell r="V104" t="e">
            <v>#REF!</v>
          </cell>
          <cell r="W104" t="e">
            <v>#REF!</v>
          </cell>
          <cell r="X104" t="e">
            <v>#REF!</v>
          </cell>
          <cell r="Y104" t="e">
            <v>#REF!</v>
          </cell>
          <cell r="Z104" t="e">
            <v>#REF!</v>
          </cell>
          <cell r="AA104" t="e">
            <v>#REF!</v>
          </cell>
          <cell r="AB104" t="e">
            <v>#REF!</v>
          </cell>
          <cell r="AC104" t="e">
            <v>#REF!</v>
          </cell>
          <cell r="AD104" t="e">
            <v>#REF!</v>
          </cell>
          <cell r="AE104" t="e">
            <v>#REF!</v>
          </cell>
        </row>
        <row r="105">
          <cell r="R105">
            <v>1</v>
          </cell>
          <cell r="T105" t="e">
            <v>#REF!</v>
          </cell>
          <cell r="U105" t="e">
            <v>#REF!</v>
          </cell>
          <cell r="V105" t="e">
            <v>#REF!</v>
          </cell>
          <cell r="W105" t="e">
            <v>#REF!</v>
          </cell>
          <cell r="X105" t="e">
            <v>#REF!</v>
          </cell>
          <cell r="Y105" t="e">
            <v>#REF!</v>
          </cell>
          <cell r="Z105" t="e">
            <v>#REF!</v>
          </cell>
          <cell r="AA105" t="e">
            <v>#REF!</v>
          </cell>
          <cell r="AB105" t="e">
            <v>#REF!</v>
          </cell>
          <cell r="AC105" t="e">
            <v>#REF!</v>
          </cell>
          <cell r="AD105" t="e">
            <v>#REF!</v>
          </cell>
          <cell r="AE105" t="e">
            <v>#REF!</v>
          </cell>
        </row>
        <row r="106">
          <cell r="R106">
            <v>1</v>
          </cell>
          <cell r="T106" t="str">
            <v>Zakarias Salindeho</v>
          </cell>
          <cell r="U106" t="str">
            <v>WKO</v>
          </cell>
          <cell r="V106" t="str">
            <v>L</v>
          </cell>
          <cell r="W106" t="str">
            <v>-</v>
          </cell>
          <cell r="X106" t="str">
            <v>Bitung</v>
          </cell>
          <cell r="Y106" t="str">
            <v>19.09.1957</v>
          </cell>
          <cell r="Z106">
            <v>65</v>
          </cell>
          <cell r="AA106" t="str">
            <v>10.01.1985</v>
          </cell>
          <cell r="AB106" t="str">
            <v>SMP</v>
          </cell>
          <cell r="AC106" t="str">
            <v>Wiraswasta</v>
          </cell>
          <cell r="AD106" t="str">
            <v>Kawin</v>
          </cell>
          <cell r="AE106" t="str">
            <v>Suami</v>
          </cell>
        </row>
        <row r="107">
          <cell r="R107">
            <v>1</v>
          </cell>
          <cell r="T107" t="str">
            <v>Mathelda Kansil</v>
          </cell>
          <cell r="U107">
            <v>0</v>
          </cell>
          <cell r="V107" t="str">
            <v>-</v>
          </cell>
          <cell r="W107" t="str">
            <v>P</v>
          </cell>
          <cell r="X107" t="str">
            <v>Kalipitu</v>
          </cell>
          <cell r="Y107" t="str">
            <v>23.12.1961</v>
          </cell>
          <cell r="Z107">
            <v>61</v>
          </cell>
          <cell r="AA107" t="str">
            <v>-</v>
          </cell>
          <cell r="AB107" t="str">
            <v>SD</v>
          </cell>
          <cell r="AC107" t="str">
            <v>IRT</v>
          </cell>
          <cell r="AD107" t="str">
            <v>Kawin</v>
          </cell>
          <cell r="AE107" t="str">
            <v>Istri</v>
          </cell>
        </row>
        <row r="108">
          <cell r="R108">
            <v>1</v>
          </cell>
          <cell r="T108" t="str">
            <v>Deiliska Salindeho</v>
          </cell>
          <cell r="U108">
            <v>0</v>
          </cell>
          <cell r="V108" t="str">
            <v>-</v>
          </cell>
          <cell r="W108" t="str">
            <v>P</v>
          </cell>
          <cell r="X108" t="str">
            <v>Wosia</v>
          </cell>
          <cell r="Y108" t="str">
            <v>04.03.1990</v>
          </cell>
          <cell r="Z108">
            <v>32</v>
          </cell>
          <cell r="AA108" t="str">
            <v>-</v>
          </cell>
          <cell r="AB108" t="str">
            <v>SMA</v>
          </cell>
          <cell r="AC108" t="str">
            <v>Mahasiswa</v>
          </cell>
          <cell r="AD108" t="str">
            <v>Belum Kawin</v>
          </cell>
          <cell r="AE108" t="str">
            <v>Anak</v>
          </cell>
        </row>
        <row r="109">
          <cell r="R109">
            <v>1</v>
          </cell>
          <cell r="T109" t="str">
            <v>Alfian Salindeho</v>
          </cell>
          <cell r="U109">
            <v>0</v>
          </cell>
          <cell r="V109" t="str">
            <v>L</v>
          </cell>
          <cell r="W109" t="str">
            <v>-</v>
          </cell>
          <cell r="X109" t="str">
            <v>Wosia</v>
          </cell>
          <cell r="Y109" t="str">
            <v>18.09.2003</v>
          </cell>
          <cell r="Z109">
            <v>19</v>
          </cell>
          <cell r="AA109" t="str">
            <v>-</v>
          </cell>
          <cell r="AB109" t="str">
            <v>SMP</v>
          </cell>
          <cell r="AC109" t="str">
            <v>Siswa</v>
          </cell>
          <cell r="AD109" t="str">
            <v>Belum Kawin</v>
          </cell>
          <cell r="AE109" t="str">
            <v>Anak</v>
          </cell>
        </row>
        <row r="110">
          <cell r="R110">
            <v>1</v>
          </cell>
          <cell r="T110" t="str">
            <v>Hudson Ballamu, S.Pd</v>
          </cell>
          <cell r="U110" t="str">
            <v>WKO</v>
          </cell>
          <cell r="V110" t="str">
            <v>L</v>
          </cell>
          <cell r="W110" t="str">
            <v>-</v>
          </cell>
          <cell r="X110" t="str">
            <v>Dorume</v>
          </cell>
          <cell r="Y110" t="str">
            <v>29.09.1973</v>
          </cell>
          <cell r="Z110">
            <v>49</v>
          </cell>
          <cell r="AA110" t="str">
            <v>25.06.1999</v>
          </cell>
          <cell r="AB110" t="str">
            <v>S1</v>
          </cell>
          <cell r="AC110" t="str">
            <v>PNS</v>
          </cell>
          <cell r="AD110" t="str">
            <v>Kawin</v>
          </cell>
          <cell r="AE110" t="str">
            <v>Suami</v>
          </cell>
        </row>
        <row r="111">
          <cell r="R111">
            <v>1</v>
          </cell>
          <cell r="T111" t="str">
            <v>Dince Lahengko, A.Md</v>
          </cell>
          <cell r="U111">
            <v>0</v>
          </cell>
          <cell r="V111" t="str">
            <v>-</v>
          </cell>
          <cell r="W111" t="str">
            <v>P</v>
          </cell>
          <cell r="X111" t="str">
            <v>Tuguis</v>
          </cell>
          <cell r="Y111" t="str">
            <v>14.12.1978</v>
          </cell>
          <cell r="Z111">
            <v>44</v>
          </cell>
          <cell r="AA111" t="str">
            <v>-</v>
          </cell>
          <cell r="AB111" t="str">
            <v>D3</v>
          </cell>
          <cell r="AC111" t="str">
            <v>PNS</v>
          </cell>
          <cell r="AD111" t="str">
            <v>Kawin</v>
          </cell>
          <cell r="AE111" t="str">
            <v>Istri</v>
          </cell>
        </row>
        <row r="112">
          <cell r="R112">
            <v>1</v>
          </cell>
          <cell r="T112" t="str">
            <v>Hoseanri Ballamu</v>
          </cell>
          <cell r="U112">
            <v>0</v>
          </cell>
          <cell r="V112" t="str">
            <v>L</v>
          </cell>
          <cell r="W112" t="str">
            <v>-</v>
          </cell>
          <cell r="X112" t="str">
            <v>Tobelo</v>
          </cell>
          <cell r="Y112" t="str">
            <v>15.07.2011</v>
          </cell>
          <cell r="Z112">
            <v>11</v>
          </cell>
          <cell r="AA112" t="str">
            <v>-</v>
          </cell>
          <cell r="AB112" t="str">
            <v>SD</v>
          </cell>
          <cell r="AC112" t="str">
            <v>Siswa</v>
          </cell>
          <cell r="AD112" t="str">
            <v>Belum Kawin</v>
          </cell>
          <cell r="AE112" t="str">
            <v>Anak</v>
          </cell>
        </row>
        <row r="113">
          <cell r="R113">
            <v>1</v>
          </cell>
          <cell r="T113" t="str">
            <v>Tita Ballamu</v>
          </cell>
          <cell r="U113">
            <v>0</v>
          </cell>
          <cell r="V113" t="str">
            <v>-</v>
          </cell>
          <cell r="W113" t="str">
            <v>P</v>
          </cell>
          <cell r="X113" t="str">
            <v>Tobelo</v>
          </cell>
          <cell r="Y113" t="str">
            <v>03.01.2008</v>
          </cell>
          <cell r="Z113">
            <v>14</v>
          </cell>
          <cell r="AA113" t="str">
            <v>-</v>
          </cell>
          <cell r="AB113" t="str">
            <v>SMP</v>
          </cell>
          <cell r="AC113" t="str">
            <v>Siswa</v>
          </cell>
          <cell r="AD113" t="str">
            <v>Belum Kawin</v>
          </cell>
          <cell r="AE113" t="str">
            <v>Anak</v>
          </cell>
        </row>
        <row r="114">
          <cell r="R114">
            <v>1</v>
          </cell>
          <cell r="T114" t="str">
            <v>Anece Lahengko</v>
          </cell>
          <cell r="U114">
            <v>0</v>
          </cell>
          <cell r="V114" t="str">
            <v>-</v>
          </cell>
          <cell r="W114" t="str">
            <v>P</v>
          </cell>
          <cell r="X114" t="str">
            <v>Tuguis</v>
          </cell>
          <cell r="Y114" t="str">
            <v>12.08.1963</v>
          </cell>
          <cell r="Z114">
            <v>59</v>
          </cell>
          <cell r="AA114" t="str">
            <v>Janda</v>
          </cell>
          <cell r="AB114" t="str">
            <v>-</v>
          </cell>
          <cell r="AC114" t="str">
            <v>-</v>
          </cell>
          <cell r="AD114" t="str">
            <v>Kawin</v>
          </cell>
          <cell r="AE114" t="str">
            <v>Orang Tua</v>
          </cell>
        </row>
        <row r="115">
          <cell r="R115">
            <v>1</v>
          </cell>
          <cell r="T115" t="e">
            <v>#REF!</v>
          </cell>
          <cell r="U115" t="e">
            <v>#REF!</v>
          </cell>
          <cell r="V115" t="e">
            <v>#REF!</v>
          </cell>
          <cell r="W115" t="e">
            <v>#REF!</v>
          </cell>
          <cell r="X115" t="e">
            <v>#REF!</v>
          </cell>
          <cell r="Y115" t="e">
            <v>#REF!</v>
          </cell>
          <cell r="Z115" t="e">
            <v>#REF!</v>
          </cell>
          <cell r="AA115" t="e">
            <v>#REF!</v>
          </cell>
          <cell r="AB115" t="e">
            <v>#REF!</v>
          </cell>
          <cell r="AC115" t="e">
            <v>#REF!</v>
          </cell>
          <cell r="AD115" t="e">
            <v>#REF!</v>
          </cell>
          <cell r="AE115" t="e">
            <v>#REF!</v>
          </cell>
        </row>
        <row r="116">
          <cell r="R116">
            <v>1</v>
          </cell>
          <cell r="T116" t="e">
            <v>#REF!</v>
          </cell>
          <cell r="U116" t="e">
            <v>#REF!</v>
          </cell>
          <cell r="V116" t="e">
            <v>#REF!</v>
          </cell>
          <cell r="W116" t="e">
            <v>#REF!</v>
          </cell>
          <cell r="X116" t="e">
            <v>#REF!</v>
          </cell>
          <cell r="Y116" t="e">
            <v>#REF!</v>
          </cell>
          <cell r="Z116" t="e">
            <v>#REF!</v>
          </cell>
          <cell r="AA116" t="e">
            <v>#REF!</v>
          </cell>
          <cell r="AB116" t="e">
            <v>#REF!</v>
          </cell>
          <cell r="AC116" t="e">
            <v>#REF!</v>
          </cell>
          <cell r="AD116" t="e">
            <v>#REF!</v>
          </cell>
          <cell r="AE116" t="e">
            <v>#REF!</v>
          </cell>
        </row>
        <row r="117">
          <cell r="R117">
            <v>1</v>
          </cell>
          <cell r="T117" t="e">
            <v>#REF!</v>
          </cell>
          <cell r="U117" t="e">
            <v>#REF!</v>
          </cell>
          <cell r="V117" t="e">
            <v>#REF!</v>
          </cell>
          <cell r="W117" t="e">
            <v>#REF!</v>
          </cell>
          <cell r="X117" t="e">
            <v>#REF!</v>
          </cell>
          <cell r="Y117" t="e">
            <v>#REF!</v>
          </cell>
          <cell r="Z117" t="e">
            <v>#REF!</v>
          </cell>
          <cell r="AA117" t="e">
            <v>#REF!</v>
          </cell>
          <cell r="AB117" t="e">
            <v>#REF!</v>
          </cell>
          <cell r="AC117" t="e">
            <v>#REF!</v>
          </cell>
          <cell r="AD117" t="e">
            <v>#REF!</v>
          </cell>
          <cell r="AE117" t="e">
            <v>#REF!</v>
          </cell>
        </row>
        <row r="118">
          <cell r="R118">
            <v>1</v>
          </cell>
          <cell r="T118" t="e">
            <v>#REF!</v>
          </cell>
          <cell r="U118" t="e">
            <v>#REF!</v>
          </cell>
          <cell r="V118" t="e">
            <v>#REF!</v>
          </cell>
          <cell r="W118" t="e">
            <v>#REF!</v>
          </cell>
          <cell r="X118" t="e">
            <v>#REF!</v>
          </cell>
          <cell r="Y118" t="e">
            <v>#REF!</v>
          </cell>
          <cell r="Z118" t="e">
            <v>#REF!</v>
          </cell>
          <cell r="AA118" t="e">
            <v>#REF!</v>
          </cell>
          <cell r="AB118" t="e">
            <v>#REF!</v>
          </cell>
          <cell r="AC118" t="e">
            <v>#REF!</v>
          </cell>
          <cell r="AD118" t="e">
            <v>#REF!</v>
          </cell>
          <cell r="AE118" t="e">
            <v>#REF!</v>
          </cell>
        </row>
        <row r="119">
          <cell r="R119">
            <v>1</v>
          </cell>
          <cell r="T119" t="e">
            <v>#REF!</v>
          </cell>
          <cell r="U119" t="e">
            <v>#REF!</v>
          </cell>
          <cell r="V119" t="e">
            <v>#REF!</v>
          </cell>
          <cell r="W119" t="e">
            <v>#REF!</v>
          </cell>
          <cell r="X119" t="e">
            <v>#REF!</v>
          </cell>
          <cell r="Y119" t="e">
            <v>#REF!</v>
          </cell>
          <cell r="Z119" t="e">
            <v>#REF!</v>
          </cell>
          <cell r="AA119" t="e">
            <v>#REF!</v>
          </cell>
          <cell r="AB119" t="e">
            <v>#REF!</v>
          </cell>
          <cell r="AC119" t="e">
            <v>#REF!</v>
          </cell>
          <cell r="AD119" t="e">
            <v>#REF!</v>
          </cell>
          <cell r="AE119" t="e">
            <v>#REF!</v>
          </cell>
        </row>
        <row r="120">
          <cell r="B120">
            <v>14</v>
          </cell>
          <cell r="R120">
            <v>1</v>
          </cell>
          <cell r="S120" t="str">
            <v>KWP 3.5/S/014/XXVII/2013</v>
          </cell>
          <cell r="T120" t="e">
            <v>#REF!</v>
          </cell>
          <cell r="U120" t="e">
            <v>#REF!</v>
          </cell>
          <cell r="V120" t="e">
            <v>#REF!</v>
          </cell>
          <cell r="W120" t="e">
            <v>#REF!</v>
          </cell>
          <cell r="X120" t="e">
            <v>#REF!</v>
          </cell>
          <cell r="Y120" t="e">
            <v>#REF!</v>
          </cell>
          <cell r="Z120" t="e">
            <v>#REF!</v>
          </cell>
          <cell r="AA120" t="e">
            <v>#REF!</v>
          </cell>
          <cell r="AB120" t="e">
            <v>#REF!</v>
          </cell>
          <cell r="AC120" t="e">
            <v>#REF!</v>
          </cell>
          <cell r="AD120" t="e">
            <v>#REF!</v>
          </cell>
          <cell r="AE120" t="e">
            <v>#REF!</v>
          </cell>
        </row>
        <row r="121">
          <cell r="R121">
            <v>1</v>
          </cell>
          <cell r="T121" t="e">
            <v>#REF!</v>
          </cell>
          <cell r="U121" t="e">
            <v>#REF!</v>
          </cell>
          <cell r="V121" t="e">
            <v>#REF!</v>
          </cell>
          <cell r="W121" t="e">
            <v>#REF!</v>
          </cell>
          <cell r="X121" t="e">
            <v>#REF!</v>
          </cell>
          <cell r="Y121" t="e">
            <v>#REF!</v>
          </cell>
          <cell r="Z121" t="e">
            <v>#REF!</v>
          </cell>
          <cell r="AA121" t="e">
            <v>#REF!</v>
          </cell>
          <cell r="AB121" t="e">
            <v>#REF!</v>
          </cell>
          <cell r="AC121" t="e">
            <v>#REF!</v>
          </cell>
          <cell r="AD121" t="e">
            <v>#REF!</v>
          </cell>
          <cell r="AE121" t="e">
            <v>#REF!</v>
          </cell>
        </row>
        <row r="122">
          <cell r="R122">
            <v>1</v>
          </cell>
          <cell r="T122" t="e">
            <v>#REF!</v>
          </cell>
          <cell r="U122" t="e">
            <v>#REF!</v>
          </cell>
          <cell r="V122" t="e">
            <v>#REF!</v>
          </cell>
          <cell r="W122" t="e">
            <v>#REF!</v>
          </cell>
          <cell r="X122" t="e">
            <v>#REF!</v>
          </cell>
          <cell r="Y122" t="e">
            <v>#REF!</v>
          </cell>
          <cell r="Z122" t="e">
            <v>#REF!</v>
          </cell>
          <cell r="AA122" t="e">
            <v>#REF!</v>
          </cell>
          <cell r="AB122" t="e">
            <v>#REF!</v>
          </cell>
          <cell r="AC122" t="e">
            <v>#REF!</v>
          </cell>
          <cell r="AD122" t="e">
            <v>#REF!</v>
          </cell>
          <cell r="AE122" t="e">
            <v>#REF!</v>
          </cell>
        </row>
        <row r="123">
          <cell r="R123">
            <v>1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  <cell r="AA123" t="e">
            <v>#REF!</v>
          </cell>
          <cell r="AB123" t="e">
            <v>#REF!</v>
          </cell>
          <cell r="AC123" t="e">
            <v>#REF!</v>
          </cell>
          <cell r="AD123" t="e">
            <v>#REF!</v>
          </cell>
          <cell r="AE123" t="e">
            <v>#REF!</v>
          </cell>
        </row>
        <row r="124">
          <cell r="R124">
            <v>1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  <cell r="AA124" t="e">
            <v>#REF!</v>
          </cell>
          <cell r="AB124" t="e">
            <v>#REF!</v>
          </cell>
          <cell r="AC124" t="e">
            <v>#REF!</v>
          </cell>
          <cell r="AD124" t="e">
            <v>#REF!</v>
          </cell>
          <cell r="AE124" t="e">
            <v>#REF!</v>
          </cell>
        </row>
        <row r="125">
          <cell r="R125">
            <v>1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  <cell r="AA125" t="e">
            <v>#REF!</v>
          </cell>
          <cell r="AB125" t="e">
            <v>#REF!</v>
          </cell>
          <cell r="AC125" t="e">
            <v>#REF!</v>
          </cell>
          <cell r="AD125" t="e">
            <v>#REF!</v>
          </cell>
          <cell r="AE125" t="e">
            <v>#REF!</v>
          </cell>
        </row>
        <row r="126">
          <cell r="R126">
            <v>1</v>
          </cell>
          <cell r="T126" t="str">
            <v>Oriana Sasingan</v>
          </cell>
          <cell r="U126" t="str">
            <v>Wosia</v>
          </cell>
          <cell r="V126" t="str">
            <v>-</v>
          </cell>
          <cell r="W126" t="str">
            <v>P</v>
          </cell>
          <cell r="X126" t="str">
            <v>Wosia</v>
          </cell>
          <cell r="Y126" t="str">
            <v>17.10.1988</v>
          </cell>
          <cell r="Z126">
            <v>34</v>
          </cell>
          <cell r="AA126" t="str">
            <v>30.07.2012</v>
          </cell>
          <cell r="AB126" t="str">
            <v>D3</v>
          </cell>
          <cell r="AC126" t="str">
            <v>Perawat</v>
          </cell>
          <cell r="AD126" t="str">
            <v>Kawin</v>
          </cell>
          <cell r="AE126" t="str">
            <v>Istri</v>
          </cell>
        </row>
        <row r="127">
          <cell r="R127">
            <v>1</v>
          </cell>
          <cell r="T127" t="str">
            <v>Kristian Saribula</v>
          </cell>
          <cell r="U127">
            <v>0</v>
          </cell>
          <cell r="V127" t="str">
            <v>L</v>
          </cell>
          <cell r="W127" t="str">
            <v>-</v>
          </cell>
          <cell r="X127" t="str">
            <v>Wosia</v>
          </cell>
          <cell r="Y127" t="str">
            <v>17.03.2012</v>
          </cell>
          <cell r="Z127">
            <v>10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Belum Kawin</v>
          </cell>
          <cell r="AE127" t="str">
            <v>Anak</v>
          </cell>
        </row>
        <row r="128">
          <cell r="R128">
            <v>1</v>
          </cell>
          <cell r="T128" t="e">
            <v>#REF!</v>
          </cell>
          <cell r="U128" t="e">
            <v>#REF!</v>
          </cell>
          <cell r="V128" t="e">
            <v>#REF!</v>
          </cell>
          <cell r="W128" t="e">
            <v>#REF!</v>
          </cell>
          <cell r="X128" t="e">
            <v>#REF!</v>
          </cell>
          <cell r="Y128" t="e">
            <v>#REF!</v>
          </cell>
          <cell r="Z128" t="e">
            <v>#REF!</v>
          </cell>
          <cell r="AA128" t="e">
            <v>#REF!</v>
          </cell>
          <cell r="AB128" t="e">
            <v>#REF!</v>
          </cell>
          <cell r="AC128" t="e">
            <v>#REF!</v>
          </cell>
          <cell r="AD128" t="e">
            <v>#REF!</v>
          </cell>
          <cell r="AE128" t="e">
            <v>#REF!</v>
          </cell>
        </row>
        <row r="129">
          <cell r="R129">
            <v>1</v>
          </cell>
          <cell r="T129" t="e">
            <v>#REF!</v>
          </cell>
          <cell r="U129" t="e">
            <v>#REF!</v>
          </cell>
          <cell r="V129" t="e">
            <v>#REF!</v>
          </cell>
          <cell r="W129" t="e">
            <v>#REF!</v>
          </cell>
          <cell r="X129" t="e">
            <v>#REF!</v>
          </cell>
          <cell r="Y129" t="e">
            <v>#REF!</v>
          </cell>
          <cell r="Z129" t="e">
            <v>#REF!</v>
          </cell>
          <cell r="AA129" t="e">
            <v>#REF!</v>
          </cell>
          <cell r="AB129" t="e">
            <v>#REF!</v>
          </cell>
          <cell r="AC129" t="e">
            <v>#REF!</v>
          </cell>
          <cell r="AD129" t="e">
            <v>#REF!</v>
          </cell>
          <cell r="AE129" t="e">
            <v>#REF!</v>
          </cell>
        </row>
        <row r="130">
          <cell r="R130">
            <v>1</v>
          </cell>
          <cell r="T130" t="e">
            <v>#REF!</v>
          </cell>
          <cell r="U130" t="e">
            <v>#REF!</v>
          </cell>
          <cell r="V130" t="e">
            <v>#REF!</v>
          </cell>
          <cell r="W130" t="e">
            <v>#REF!</v>
          </cell>
          <cell r="X130" t="e">
            <v>#REF!</v>
          </cell>
          <cell r="Y130" t="e">
            <v>#REF!</v>
          </cell>
          <cell r="Z130" t="e">
            <v>#REF!</v>
          </cell>
          <cell r="AA130" t="e">
            <v>#REF!</v>
          </cell>
          <cell r="AB130" t="e">
            <v>#REF!</v>
          </cell>
          <cell r="AC130" t="e">
            <v>#REF!</v>
          </cell>
          <cell r="AD130" t="e">
            <v>#REF!</v>
          </cell>
          <cell r="AE130" t="e">
            <v>#REF!</v>
          </cell>
        </row>
        <row r="131">
          <cell r="R131">
            <v>1</v>
          </cell>
          <cell r="T131" t="e">
            <v>#REF!</v>
          </cell>
          <cell r="U131" t="e">
            <v>#REF!</v>
          </cell>
          <cell r="V131" t="e">
            <v>#REF!</v>
          </cell>
          <cell r="W131" t="e">
            <v>#REF!</v>
          </cell>
          <cell r="X131" t="e">
            <v>#REF!</v>
          </cell>
          <cell r="Y131" t="e">
            <v>#REF!</v>
          </cell>
          <cell r="Z131" t="e">
            <v>#REF!</v>
          </cell>
          <cell r="AA131" t="e">
            <v>#REF!</v>
          </cell>
          <cell r="AB131" t="e">
            <v>#REF!</v>
          </cell>
          <cell r="AC131" t="e">
            <v>#REF!</v>
          </cell>
          <cell r="AD131" t="e">
            <v>#REF!</v>
          </cell>
          <cell r="AE131" t="e">
            <v>#REF!</v>
          </cell>
        </row>
        <row r="132">
          <cell r="R132">
            <v>1</v>
          </cell>
          <cell r="T132" t="e">
            <v>#REF!</v>
          </cell>
          <cell r="U132" t="e">
            <v>#REF!</v>
          </cell>
          <cell r="V132" t="e">
            <v>#REF!</v>
          </cell>
          <cell r="W132" t="e">
            <v>#REF!</v>
          </cell>
          <cell r="X132" t="e">
            <v>#REF!</v>
          </cell>
          <cell r="Y132" t="e">
            <v>#REF!</v>
          </cell>
          <cell r="Z132" t="e">
            <v>#REF!</v>
          </cell>
          <cell r="AA132" t="e">
            <v>#REF!</v>
          </cell>
          <cell r="AB132" t="e">
            <v>#REF!</v>
          </cell>
          <cell r="AC132" t="e">
            <v>#REF!</v>
          </cell>
          <cell r="AD132" t="e">
            <v>#REF!</v>
          </cell>
          <cell r="AE132" t="e">
            <v>#REF!</v>
          </cell>
        </row>
        <row r="133">
          <cell r="R133">
            <v>1</v>
          </cell>
          <cell r="T133" t="e">
            <v>#REF!</v>
          </cell>
          <cell r="U133" t="e">
            <v>#REF!</v>
          </cell>
          <cell r="V133" t="e">
            <v>#REF!</v>
          </cell>
          <cell r="W133" t="e">
            <v>#REF!</v>
          </cell>
          <cell r="X133" t="e">
            <v>#REF!</v>
          </cell>
          <cell r="Y133" t="e">
            <v>#REF!</v>
          </cell>
          <cell r="Z133" t="e">
            <v>#REF!</v>
          </cell>
          <cell r="AA133" t="e">
            <v>#REF!</v>
          </cell>
          <cell r="AB133" t="e">
            <v>#REF!</v>
          </cell>
          <cell r="AC133" t="e">
            <v>#REF!</v>
          </cell>
          <cell r="AD133" t="e">
            <v>#REF!</v>
          </cell>
          <cell r="AE133" t="e">
            <v>#REF!</v>
          </cell>
        </row>
        <row r="134">
          <cell r="R134">
            <v>1</v>
          </cell>
          <cell r="T134" t="e">
            <v>#REF!</v>
          </cell>
          <cell r="U134" t="e">
            <v>#REF!</v>
          </cell>
          <cell r="V134" t="e">
            <v>#REF!</v>
          </cell>
          <cell r="W134" t="e">
            <v>#REF!</v>
          </cell>
          <cell r="X134" t="e">
            <v>#REF!</v>
          </cell>
          <cell r="Y134" t="e">
            <v>#REF!</v>
          </cell>
          <cell r="Z134" t="e">
            <v>#REF!</v>
          </cell>
          <cell r="AA134" t="e">
            <v>#REF!</v>
          </cell>
          <cell r="AB134" t="e">
            <v>#REF!</v>
          </cell>
          <cell r="AC134" t="e">
            <v>#REF!</v>
          </cell>
          <cell r="AD134" t="e">
            <v>#REF!</v>
          </cell>
          <cell r="AE134" t="e">
            <v>#REF!</v>
          </cell>
        </row>
        <row r="135">
          <cell r="R135">
            <v>1</v>
          </cell>
          <cell r="T135" t="e">
            <v>#REF!</v>
          </cell>
          <cell r="U135" t="e">
            <v>#REF!</v>
          </cell>
          <cell r="V135" t="e">
            <v>#REF!</v>
          </cell>
          <cell r="W135" t="e">
            <v>#REF!</v>
          </cell>
          <cell r="X135" t="e">
            <v>#REF!</v>
          </cell>
          <cell r="Y135" t="e">
            <v>#REF!</v>
          </cell>
          <cell r="Z135" t="e">
            <v>#REF!</v>
          </cell>
          <cell r="AA135" t="e">
            <v>#REF!</v>
          </cell>
          <cell r="AB135" t="e">
            <v>#REF!</v>
          </cell>
          <cell r="AC135" t="e">
            <v>#REF!</v>
          </cell>
          <cell r="AD135" t="e">
            <v>#REF!</v>
          </cell>
          <cell r="AE135" t="e">
            <v>#REF!</v>
          </cell>
        </row>
        <row r="136">
          <cell r="R136">
            <v>1</v>
          </cell>
          <cell r="T136" t="str">
            <v>Arnesus Umur</v>
          </cell>
          <cell r="U136" t="str">
            <v>WKO</v>
          </cell>
          <cell r="V136" t="str">
            <v>L</v>
          </cell>
          <cell r="W136" t="str">
            <v>-</v>
          </cell>
          <cell r="X136" t="str">
            <v>Tasye</v>
          </cell>
          <cell r="Y136" t="str">
            <v>05.08.1972</v>
          </cell>
          <cell r="Z136">
            <v>50</v>
          </cell>
          <cell r="AA136" t="str">
            <v>25.07.1999</v>
          </cell>
          <cell r="AB136" t="str">
            <v>SMA</v>
          </cell>
          <cell r="AC136" t="str">
            <v>TNI</v>
          </cell>
          <cell r="AD136" t="str">
            <v>Kawin</v>
          </cell>
          <cell r="AE136" t="str">
            <v>Suami</v>
          </cell>
        </row>
        <row r="137">
          <cell r="R137">
            <v>2</v>
          </cell>
          <cell r="T137" t="str">
            <v>Fransina E. Tomasoa, S.Pi</v>
          </cell>
          <cell r="U137">
            <v>0</v>
          </cell>
          <cell r="V137" t="str">
            <v>-</v>
          </cell>
          <cell r="W137" t="str">
            <v>P</v>
          </cell>
          <cell r="X137" t="str">
            <v>Kedi</v>
          </cell>
          <cell r="Y137" t="str">
            <v>01.04.1974</v>
          </cell>
          <cell r="Z137">
            <v>48</v>
          </cell>
          <cell r="AA137" t="str">
            <v>-</v>
          </cell>
          <cell r="AB137" t="str">
            <v>S1</v>
          </cell>
          <cell r="AC137" t="str">
            <v>PNS</v>
          </cell>
          <cell r="AD137" t="str">
            <v>Kawin</v>
          </cell>
          <cell r="AE137" t="str">
            <v>Istri</v>
          </cell>
        </row>
        <row r="138">
          <cell r="R138">
            <v>2</v>
          </cell>
          <cell r="T138" t="str">
            <v>Franklin Arnold Umur</v>
          </cell>
          <cell r="U138">
            <v>0</v>
          </cell>
          <cell r="V138" t="str">
            <v>L</v>
          </cell>
          <cell r="W138" t="str">
            <v>-</v>
          </cell>
          <cell r="X138" t="str">
            <v>Ternate</v>
          </cell>
          <cell r="Y138" t="str">
            <v>21.03.2000</v>
          </cell>
          <cell r="Z138">
            <v>22</v>
          </cell>
          <cell r="AA138" t="str">
            <v>-</v>
          </cell>
          <cell r="AB138" t="str">
            <v>SMA</v>
          </cell>
          <cell r="AC138" t="str">
            <v>TNI</v>
          </cell>
          <cell r="AD138" t="str">
            <v>Belum Kawin</v>
          </cell>
          <cell r="AE138" t="str">
            <v>Anak</v>
          </cell>
        </row>
        <row r="139">
          <cell r="R139">
            <v>2</v>
          </cell>
          <cell r="T139" t="str">
            <v>Neslly Angela Umur</v>
          </cell>
          <cell r="U139">
            <v>0</v>
          </cell>
          <cell r="V139" t="str">
            <v>-</v>
          </cell>
          <cell r="W139" t="str">
            <v>P</v>
          </cell>
          <cell r="X139" t="str">
            <v>Ternate</v>
          </cell>
          <cell r="Y139" t="str">
            <v>12.11.2002</v>
          </cell>
          <cell r="Z139">
            <v>20</v>
          </cell>
          <cell r="AA139" t="str">
            <v>-</v>
          </cell>
          <cell r="AB139" t="str">
            <v>S1</v>
          </cell>
          <cell r="AC139" t="str">
            <v>Mahasiswa</v>
          </cell>
          <cell r="AD139" t="str">
            <v>Belum Kawin</v>
          </cell>
          <cell r="AE139" t="str">
            <v>Anak</v>
          </cell>
        </row>
        <row r="140">
          <cell r="R140">
            <v>2</v>
          </cell>
          <cell r="T140" t="str">
            <v>Alex Tomasoa</v>
          </cell>
          <cell r="U140">
            <v>0</v>
          </cell>
          <cell r="V140" t="str">
            <v>L</v>
          </cell>
          <cell r="W140" t="str">
            <v>-</v>
          </cell>
          <cell r="X140" t="str">
            <v>Kedi</v>
          </cell>
          <cell r="Y140" t="str">
            <v>06.04.1986</v>
          </cell>
          <cell r="Z140">
            <v>36</v>
          </cell>
          <cell r="AA140" t="str">
            <v>-</v>
          </cell>
          <cell r="AB140" t="str">
            <v>S1</v>
          </cell>
          <cell r="AC140" t="str">
            <v>Mahasiswa</v>
          </cell>
          <cell r="AD140" t="str">
            <v>Belum Kawin</v>
          </cell>
          <cell r="AE140" t="str">
            <v>Saudara</v>
          </cell>
        </row>
        <row r="141">
          <cell r="R141">
            <v>2</v>
          </cell>
          <cell r="T141" t="str">
            <v>Fery Umur</v>
          </cell>
          <cell r="U141">
            <v>0</v>
          </cell>
          <cell r="V141" t="str">
            <v>L</v>
          </cell>
          <cell r="W141" t="str">
            <v>-</v>
          </cell>
          <cell r="X141" t="str">
            <v>Tasye</v>
          </cell>
          <cell r="Y141" t="str">
            <v>18.02.1969</v>
          </cell>
          <cell r="Z141">
            <v>53</v>
          </cell>
          <cell r="AA141" t="str">
            <v>-</v>
          </cell>
          <cell r="AB141" t="str">
            <v>SMA</v>
          </cell>
          <cell r="AC141" t="str">
            <v>Tukang Bangunan</v>
          </cell>
          <cell r="AD141" t="str">
            <v>Belum Kawin</v>
          </cell>
          <cell r="AE141" t="str">
            <v>Saudara</v>
          </cell>
        </row>
        <row r="142">
          <cell r="R142">
            <v>2</v>
          </cell>
          <cell r="T142" t="e">
            <v>#REF!</v>
          </cell>
          <cell r="U142" t="e">
            <v>#REF!</v>
          </cell>
          <cell r="V142" t="e">
            <v>#REF!</v>
          </cell>
          <cell r="W142" t="e">
            <v>#REF!</v>
          </cell>
          <cell r="X142" t="e">
            <v>#REF!</v>
          </cell>
          <cell r="Y142" t="e">
            <v>#REF!</v>
          </cell>
          <cell r="Z142" t="e">
            <v>#REF!</v>
          </cell>
          <cell r="AA142" t="e">
            <v>#REF!</v>
          </cell>
          <cell r="AB142" t="e">
            <v>#REF!</v>
          </cell>
          <cell r="AC142" t="e">
            <v>#REF!</v>
          </cell>
          <cell r="AD142" t="e">
            <v>#REF!</v>
          </cell>
          <cell r="AE142" t="e">
            <v>#REF!</v>
          </cell>
        </row>
        <row r="143">
          <cell r="R143">
            <v>2</v>
          </cell>
          <cell r="T143" t="e">
            <v>#REF!</v>
          </cell>
          <cell r="U143" t="e">
            <v>#REF!</v>
          </cell>
          <cell r="V143" t="e">
            <v>#REF!</v>
          </cell>
          <cell r="W143" t="e">
            <v>#REF!</v>
          </cell>
          <cell r="X143" t="e">
            <v>#REF!</v>
          </cell>
          <cell r="Y143" t="e">
            <v>#REF!</v>
          </cell>
          <cell r="Z143" t="e">
            <v>#REF!</v>
          </cell>
          <cell r="AA143" t="e">
            <v>#REF!</v>
          </cell>
          <cell r="AB143" t="e">
            <v>#REF!</v>
          </cell>
          <cell r="AC143" t="e">
            <v>#REF!</v>
          </cell>
          <cell r="AD143" t="e">
            <v>#REF!</v>
          </cell>
          <cell r="AE143" t="e">
            <v>#REF!</v>
          </cell>
        </row>
        <row r="144">
          <cell r="R144">
            <v>2</v>
          </cell>
          <cell r="T144" t="str">
            <v>Alfredo Aye</v>
          </cell>
          <cell r="U144">
            <v>0</v>
          </cell>
          <cell r="V144" t="str">
            <v>L</v>
          </cell>
          <cell r="W144" t="str">
            <v>-</v>
          </cell>
          <cell r="X144" t="str">
            <v>Tongutesungi</v>
          </cell>
          <cell r="Y144" t="str">
            <v>15.04.1994</v>
          </cell>
          <cell r="Z144">
            <v>28</v>
          </cell>
          <cell r="AA144" t="str">
            <v>-</v>
          </cell>
          <cell r="AB144" t="str">
            <v>SMA</v>
          </cell>
          <cell r="AC144" t="str">
            <v>Siswa</v>
          </cell>
          <cell r="AD144" t="str">
            <v>Belum Kawin</v>
          </cell>
          <cell r="AE144" t="str">
            <v>Anak</v>
          </cell>
        </row>
        <row r="145">
          <cell r="R145">
            <v>2</v>
          </cell>
          <cell r="T145" t="str">
            <v>Agripa Ollo</v>
          </cell>
          <cell r="U145">
            <v>0</v>
          </cell>
          <cell r="V145" t="str">
            <v>L</v>
          </cell>
          <cell r="W145" t="str">
            <v>-</v>
          </cell>
          <cell r="X145" t="str">
            <v>WKO</v>
          </cell>
          <cell r="Y145" t="str">
            <v>09.08.1995</v>
          </cell>
          <cell r="Z145">
            <v>27</v>
          </cell>
          <cell r="AA145" t="str">
            <v>-</v>
          </cell>
          <cell r="AB145" t="str">
            <v>SMA</v>
          </cell>
          <cell r="AC145" t="str">
            <v>Siswa</v>
          </cell>
          <cell r="AD145" t="str">
            <v>Belum Kawin</v>
          </cell>
          <cell r="AE145" t="str">
            <v>Anak</v>
          </cell>
        </row>
        <row r="146">
          <cell r="R146">
            <v>2</v>
          </cell>
          <cell r="T146" t="e">
            <v>#REF!</v>
          </cell>
          <cell r="U146" t="e">
            <v>#REF!</v>
          </cell>
          <cell r="V146" t="e">
            <v>#REF!</v>
          </cell>
          <cell r="W146" t="e">
            <v>#REF!</v>
          </cell>
          <cell r="X146" t="e">
            <v>#REF!</v>
          </cell>
          <cell r="Y146" t="e">
            <v>#REF!</v>
          </cell>
          <cell r="Z146" t="e">
            <v>#REF!</v>
          </cell>
          <cell r="AA146" t="e">
            <v>#REF!</v>
          </cell>
          <cell r="AB146" t="e">
            <v>#REF!</v>
          </cell>
          <cell r="AC146" t="e">
            <v>#REF!</v>
          </cell>
          <cell r="AD146" t="e">
            <v>#REF!</v>
          </cell>
          <cell r="AE146" t="e">
            <v>#REF!</v>
          </cell>
        </row>
        <row r="147">
          <cell r="R147">
            <v>2</v>
          </cell>
          <cell r="T147" t="e">
            <v>#REF!</v>
          </cell>
          <cell r="U147" t="e">
            <v>#REF!</v>
          </cell>
          <cell r="V147" t="e">
            <v>#REF!</v>
          </cell>
          <cell r="W147" t="e">
            <v>#REF!</v>
          </cell>
          <cell r="X147" t="e">
            <v>#REF!</v>
          </cell>
          <cell r="Y147" t="e">
            <v>#REF!</v>
          </cell>
          <cell r="Z147" t="e">
            <v>#REF!</v>
          </cell>
          <cell r="AA147" t="e">
            <v>#REF!</v>
          </cell>
          <cell r="AB147" t="e">
            <v>#REF!</v>
          </cell>
          <cell r="AC147" t="e">
            <v>#REF!</v>
          </cell>
          <cell r="AD147" t="e">
            <v>#REF!</v>
          </cell>
          <cell r="AE147" t="e">
            <v>#REF!</v>
          </cell>
        </row>
        <row r="148">
          <cell r="R148">
            <v>2</v>
          </cell>
          <cell r="T148" t="e">
            <v>#REF!</v>
          </cell>
          <cell r="U148" t="e">
            <v>#REF!</v>
          </cell>
          <cell r="V148" t="e">
            <v>#REF!</v>
          </cell>
          <cell r="W148" t="e">
            <v>#REF!</v>
          </cell>
          <cell r="X148" t="e">
            <v>#REF!</v>
          </cell>
          <cell r="Y148" t="e">
            <v>#REF!</v>
          </cell>
          <cell r="Z148" t="e">
            <v>#REF!</v>
          </cell>
          <cell r="AA148" t="e">
            <v>#REF!</v>
          </cell>
          <cell r="AB148" t="e">
            <v>#REF!</v>
          </cell>
          <cell r="AC148" t="e">
            <v>#REF!</v>
          </cell>
          <cell r="AD148" t="e">
            <v>#REF!</v>
          </cell>
          <cell r="AE148" t="e">
            <v>#REF!</v>
          </cell>
        </row>
        <row r="149">
          <cell r="R149">
            <v>2</v>
          </cell>
          <cell r="T149" t="e">
            <v>#REF!</v>
          </cell>
          <cell r="U149" t="e">
            <v>#REF!</v>
          </cell>
          <cell r="V149" t="e">
            <v>#REF!</v>
          </cell>
          <cell r="W149" t="e">
            <v>#REF!</v>
          </cell>
          <cell r="X149" t="e">
            <v>#REF!</v>
          </cell>
          <cell r="Y149" t="e">
            <v>#REF!</v>
          </cell>
          <cell r="Z149" t="e">
            <v>#REF!</v>
          </cell>
          <cell r="AA149" t="e">
            <v>#REF!</v>
          </cell>
          <cell r="AB149" t="e">
            <v>#REF!</v>
          </cell>
          <cell r="AC149" t="e">
            <v>#REF!</v>
          </cell>
          <cell r="AD149" t="e">
            <v>#REF!</v>
          </cell>
          <cell r="AE149" t="e">
            <v>#REF!</v>
          </cell>
        </row>
        <row r="150">
          <cell r="R150">
            <v>2</v>
          </cell>
          <cell r="T150" t="e">
            <v>#REF!</v>
          </cell>
          <cell r="U150" t="e">
            <v>#REF!</v>
          </cell>
          <cell r="V150" t="e">
            <v>#REF!</v>
          </cell>
          <cell r="W150" t="e">
            <v>#REF!</v>
          </cell>
          <cell r="X150" t="e">
            <v>#REF!</v>
          </cell>
          <cell r="Y150" t="e">
            <v>#REF!</v>
          </cell>
          <cell r="Z150" t="e">
            <v>#REF!</v>
          </cell>
          <cell r="AA150" t="e">
            <v>#REF!</v>
          </cell>
          <cell r="AB150" t="e">
            <v>#REF!</v>
          </cell>
          <cell r="AC150" t="e">
            <v>#REF!</v>
          </cell>
          <cell r="AD150" t="e">
            <v>#REF!</v>
          </cell>
          <cell r="AE150" t="e">
            <v>#REF!</v>
          </cell>
        </row>
        <row r="151">
          <cell r="R151">
            <v>2</v>
          </cell>
          <cell r="T151" t="e">
            <v>#REF!</v>
          </cell>
          <cell r="U151" t="e">
            <v>#REF!</v>
          </cell>
          <cell r="V151" t="e">
            <v>#REF!</v>
          </cell>
          <cell r="W151" t="e">
            <v>#REF!</v>
          </cell>
          <cell r="X151" t="e">
            <v>#REF!</v>
          </cell>
          <cell r="Y151" t="e">
            <v>#REF!</v>
          </cell>
          <cell r="Z151" t="e">
            <v>#REF!</v>
          </cell>
          <cell r="AA151" t="e">
            <v>#REF!</v>
          </cell>
          <cell r="AB151" t="e">
            <v>#REF!</v>
          </cell>
          <cell r="AC151" t="e">
            <v>#REF!</v>
          </cell>
          <cell r="AD151" t="e">
            <v>#REF!</v>
          </cell>
          <cell r="AE151" t="e">
            <v>#REF!</v>
          </cell>
        </row>
        <row r="152">
          <cell r="R152">
            <v>2</v>
          </cell>
          <cell r="T152" t="str">
            <v>Hagar S. Yoyano</v>
          </cell>
          <cell r="U152" t="str">
            <v>WKO</v>
          </cell>
          <cell r="V152" t="str">
            <v>-</v>
          </cell>
          <cell r="W152" t="str">
            <v>P</v>
          </cell>
          <cell r="X152" t="str">
            <v>Pasir Putih</v>
          </cell>
          <cell r="Y152" t="str">
            <v>26.12.1949</v>
          </cell>
          <cell r="Z152">
            <v>73</v>
          </cell>
          <cell r="AA152" t="str">
            <v>Janda</v>
          </cell>
          <cell r="AB152" t="str">
            <v>SD</v>
          </cell>
          <cell r="AC152" t="str">
            <v>IRT</v>
          </cell>
          <cell r="AD152" t="str">
            <v>Kawin</v>
          </cell>
          <cell r="AE152" t="str">
            <v>Orang Tua</v>
          </cell>
        </row>
        <row r="153">
          <cell r="N153" t="str">
            <v>L8</v>
          </cell>
          <cell r="R153">
            <v>2</v>
          </cell>
          <cell r="T153" t="str">
            <v>Yance Elias</v>
          </cell>
          <cell r="U153" t="str">
            <v>WKO</v>
          </cell>
          <cell r="V153" t="str">
            <v>L</v>
          </cell>
          <cell r="W153" t="str">
            <v>-</v>
          </cell>
          <cell r="X153" t="str">
            <v>Ternate</v>
          </cell>
          <cell r="Y153" t="str">
            <v>30.01.1979</v>
          </cell>
          <cell r="Z153">
            <v>43</v>
          </cell>
          <cell r="AA153" t="str">
            <v>26.12.2012</v>
          </cell>
          <cell r="AB153" t="str">
            <v>SMP</v>
          </cell>
          <cell r="AC153" t="str">
            <v>Buruh</v>
          </cell>
          <cell r="AD153" t="str">
            <v>Kawin</v>
          </cell>
          <cell r="AE153" t="str">
            <v>Suami</v>
          </cell>
        </row>
        <row r="154">
          <cell r="R154">
            <v>2</v>
          </cell>
          <cell r="T154" t="str">
            <v>Deni Elias</v>
          </cell>
          <cell r="U154">
            <v>0</v>
          </cell>
          <cell r="V154" t="str">
            <v>L</v>
          </cell>
          <cell r="W154" t="str">
            <v>-</v>
          </cell>
          <cell r="X154" t="str">
            <v>Ternate</v>
          </cell>
          <cell r="Y154" t="str">
            <v>19.08.1983</v>
          </cell>
          <cell r="Z154">
            <v>39</v>
          </cell>
          <cell r="AA154" t="str">
            <v>-</v>
          </cell>
          <cell r="AB154" t="str">
            <v>SD</v>
          </cell>
          <cell r="AC154" t="str">
            <v>Bengkel</v>
          </cell>
          <cell r="AD154" t="str">
            <v>Belum Kawin</v>
          </cell>
          <cell r="AE154" t="str">
            <v>Anak</v>
          </cell>
        </row>
        <row r="155">
          <cell r="R155">
            <v>2</v>
          </cell>
          <cell r="T155" t="str">
            <v>Ira Sukira</v>
          </cell>
          <cell r="U155">
            <v>0</v>
          </cell>
          <cell r="V155" t="str">
            <v>-</v>
          </cell>
          <cell r="W155" t="str">
            <v>P</v>
          </cell>
          <cell r="X155" t="str">
            <v>Jawa Tengah</v>
          </cell>
          <cell r="Y155" t="str">
            <v>06.03.1983</v>
          </cell>
          <cell r="Z155">
            <v>39</v>
          </cell>
          <cell r="AA155" t="str">
            <v>-</v>
          </cell>
          <cell r="AB155" t="str">
            <v>SMP</v>
          </cell>
          <cell r="AC155" t="str">
            <v>IRT</v>
          </cell>
          <cell r="AD155" t="str">
            <v>Kawin</v>
          </cell>
          <cell r="AE155" t="str">
            <v>Istri</v>
          </cell>
        </row>
        <row r="156">
          <cell r="R156">
            <v>2</v>
          </cell>
          <cell r="T156" t="str">
            <v>Rina Panawar</v>
          </cell>
          <cell r="U156">
            <v>0</v>
          </cell>
          <cell r="V156" t="str">
            <v>-</v>
          </cell>
          <cell r="W156" t="str">
            <v>P</v>
          </cell>
          <cell r="X156" t="str">
            <v>Kao, Jati</v>
          </cell>
          <cell r="Y156" t="str">
            <v>17.05.1990</v>
          </cell>
          <cell r="Z156">
            <v>32</v>
          </cell>
          <cell r="AA156" t="str">
            <v>-</v>
          </cell>
          <cell r="AB156" t="str">
            <v>SMA</v>
          </cell>
          <cell r="AC156" t="str">
            <v>IRT</v>
          </cell>
          <cell r="AD156" t="str">
            <v>Belum Kawin</v>
          </cell>
          <cell r="AE156" t="str">
            <v>Menantu</v>
          </cell>
        </row>
        <row r="157">
          <cell r="R157">
            <v>2</v>
          </cell>
          <cell r="T157" t="str">
            <v>David Elias</v>
          </cell>
          <cell r="U157">
            <v>0</v>
          </cell>
          <cell r="V157" t="str">
            <v>L</v>
          </cell>
          <cell r="W157" t="str">
            <v>-</v>
          </cell>
          <cell r="X157" t="str">
            <v>Ternate</v>
          </cell>
          <cell r="Y157" t="str">
            <v>09.12.2003</v>
          </cell>
          <cell r="Z157">
            <v>19</v>
          </cell>
          <cell r="AA157" t="str">
            <v>-</v>
          </cell>
          <cell r="AB157" t="str">
            <v>SD</v>
          </cell>
          <cell r="AC157" t="str">
            <v>-</v>
          </cell>
          <cell r="AD157" t="str">
            <v>Belum Kawin</v>
          </cell>
          <cell r="AE157" t="str">
            <v>Cucu</v>
          </cell>
        </row>
        <row r="158">
          <cell r="R158">
            <v>2</v>
          </cell>
          <cell r="T158" t="str">
            <v>Meisella Y.Elias</v>
          </cell>
          <cell r="U158">
            <v>0</v>
          </cell>
          <cell r="V158" t="str">
            <v>-</v>
          </cell>
          <cell r="W158" t="str">
            <v>P</v>
          </cell>
          <cell r="X158" t="str">
            <v>Wangurer</v>
          </cell>
          <cell r="Y158" t="str">
            <v>17.05.2003</v>
          </cell>
          <cell r="Z158">
            <v>19</v>
          </cell>
          <cell r="AA158" t="str">
            <v>-</v>
          </cell>
          <cell r="AB158" t="str">
            <v>SD</v>
          </cell>
          <cell r="AC158" t="str">
            <v>-</v>
          </cell>
          <cell r="AD158" t="str">
            <v>Belum Kawin</v>
          </cell>
          <cell r="AE158" t="str">
            <v>Anak</v>
          </cell>
        </row>
        <row r="159">
          <cell r="R159">
            <v>2</v>
          </cell>
          <cell r="T159" t="str">
            <v>Jonathan Andre Elias</v>
          </cell>
          <cell r="U159">
            <v>0</v>
          </cell>
          <cell r="V159" t="str">
            <v>L</v>
          </cell>
          <cell r="W159" t="str">
            <v>-</v>
          </cell>
          <cell r="X159" t="str">
            <v>WKO</v>
          </cell>
          <cell r="Y159" t="str">
            <v>24.11.2011</v>
          </cell>
          <cell r="Z159">
            <v>11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Belum Kawin</v>
          </cell>
          <cell r="AE159" t="str">
            <v>Anak</v>
          </cell>
        </row>
        <row r="160">
          <cell r="R160">
            <v>2</v>
          </cell>
          <cell r="T160" t="str">
            <v>Hengki Tebi</v>
          </cell>
          <cell r="U160" t="str">
            <v>WKO</v>
          </cell>
          <cell r="V160" t="str">
            <v>L</v>
          </cell>
          <cell r="W160" t="str">
            <v>-</v>
          </cell>
          <cell r="X160" t="str">
            <v>Tutuhu</v>
          </cell>
          <cell r="Y160" t="str">
            <v>08.09.1980</v>
          </cell>
          <cell r="Z160">
            <v>42</v>
          </cell>
          <cell r="AA160" t="str">
            <v>19.06.2000</v>
          </cell>
          <cell r="AB160" t="str">
            <v>SD</v>
          </cell>
          <cell r="AC160" t="str">
            <v>Tukang Kayu</v>
          </cell>
          <cell r="AD160" t="str">
            <v>Kawin</v>
          </cell>
          <cell r="AE160" t="str">
            <v>Suami</v>
          </cell>
        </row>
        <row r="161">
          <cell r="R161">
            <v>2</v>
          </cell>
          <cell r="T161" t="str">
            <v>Yustince Sambali</v>
          </cell>
          <cell r="U161">
            <v>0</v>
          </cell>
          <cell r="V161" t="str">
            <v>-</v>
          </cell>
          <cell r="W161" t="str">
            <v>P</v>
          </cell>
          <cell r="X161" t="str">
            <v>Tawakali</v>
          </cell>
          <cell r="Y161" t="str">
            <v>21.07.1982</v>
          </cell>
          <cell r="Z161">
            <v>40</v>
          </cell>
          <cell r="AA161" t="str">
            <v>-</v>
          </cell>
          <cell r="AB161" t="str">
            <v>SMP</v>
          </cell>
          <cell r="AC161" t="str">
            <v>IRT</v>
          </cell>
          <cell r="AD161" t="str">
            <v>Kawin</v>
          </cell>
          <cell r="AE161" t="str">
            <v>Istri</v>
          </cell>
        </row>
        <row r="162">
          <cell r="N162" t="str">
            <v>L9</v>
          </cell>
          <cell r="R162">
            <v>2</v>
          </cell>
          <cell r="T162" t="str">
            <v>Angriani Tebi</v>
          </cell>
          <cell r="U162">
            <v>0</v>
          </cell>
          <cell r="V162" t="str">
            <v>-</v>
          </cell>
          <cell r="W162" t="str">
            <v>P</v>
          </cell>
          <cell r="X162" t="str">
            <v>Tutuhu</v>
          </cell>
          <cell r="Y162" t="str">
            <v>02.07.2001</v>
          </cell>
          <cell r="Z162">
            <v>21</v>
          </cell>
          <cell r="AA162" t="str">
            <v>-</v>
          </cell>
          <cell r="AB162" t="str">
            <v>SMA</v>
          </cell>
          <cell r="AC162" t="str">
            <v>Swasta</v>
          </cell>
          <cell r="AD162" t="str">
            <v>Kawin</v>
          </cell>
          <cell r="AE162" t="str">
            <v>Istri</v>
          </cell>
        </row>
        <row r="163">
          <cell r="R163">
            <v>2</v>
          </cell>
          <cell r="T163" t="str">
            <v>Kristin Payeli</v>
          </cell>
          <cell r="U163">
            <v>0</v>
          </cell>
          <cell r="V163" t="str">
            <v>-</v>
          </cell>
          <cell r="W163" t="str">
            <v>P</v>
          </cell>
          <cell r="X163" t="str">
            <v>Posi-Posi Rao</v>
          </cell>
          <cell r="Y163" t="str">
            <v>20.07.1998</v>
          </cell>
          <cell r="Z163">
            <v>24</v>
          </cell>
          <cell r="AA163" t="str">
            <v>-</v>
          </cell>
          <cell r="AB163" t="str">
            <v>SMA</v>
          </cell>
          <cell r="AC163" t="str">
            <v>Siswa</v>
          </cell>
          <cell r="AD163" t="str">
            <v>Belum Kawin</v>
          </cell>
          <cell r="AE163" t="str">
            <v>Saudara</v>
          </cell>
        </row>
        <row r="164">
          <cell r="R164">
            <v>2</v>
          </cell>
          <cell r="T164" t="str">
            <v>Henok Husain Tampi</v>
          </cell>
          <cell r="U164" t="str">
            <v>WKO</v>
          </cell>
          <cell r="V164" t="str">
            <v>L</v>
          </cell>
          <cell r="W164" t="str">
            <v>-</v>
          </cell>
          <cell r="X164" t="str">
            <v>Boroko</v>
          </cell>
          <cell r="Y164" t="str">
            <v>15.06.1972</v>
          </cell>
          <cell r="Z164">
            <v>50</v>
          </cell>
          <cell r="AA164" t="str">
            <v>16.01.1991</v>
          </cell>
          <cell r="AB164" t="str">
            <v>SMA</v>
          </cell>
          <cell r="AC164" t="str">
            <v>Tani</v>
          </cell>
          <cell r="AD164" t="str">
            <v>Kawin</v>
          </cell>
          <cell r="AE164" t="str">
            <v>Suami</v>
          </cell>
        </row>
        <row r="165">
          <cell r="R165">
            <v>2</v>
          </cell>
          <cell r="T165" t="str">
            <v>Sonya Giroth</v>
          </cell>
          <cell r="U165">
            <v>0</v>
          </cell>
          <cell r="V165" t="str">
            <v>-</v>
          </cell>
          <cell r="W165" t="str">
            <v>P</v>
          </cell>
          <cell r="X165" t="str">
            <v>Limboto</v>
          </cell>
          <cell r="Y165" t="str">
            <v>16.09.1967</v>
          </cell>
          <cell r="Z165">
            <v>55</v>
          </cell>
          <cell r="AA165" t="str">
            <v>-</v>
          </cell>
          <cell r="AB165" t="str">
            <v>SMA</v>
          </cell>
          <cell r="AC165" t="str">
            <v>IRT</v>
          </cell>
          <cell r="AD165" t="str">
            <v>Kawin</v>
          </cell>
          <cell r="AE165" t="str">
            <v>Istri</v>
          </cell>
        </row>
        <row r="166">
          <cell r="R166">
            <v>2</v>
          </cell>
          <cell r="T166" t="str">
            <v>Sofian Tampi</v>
          </cell>
          <cell r="U166">
            <v>0</v>
          </cell>
          <cell r="V166" t="str">
            <v>L</v>
          </cell>
          <cell r="W166" t="str">
            <v>-</v>
          </cell>
          <cell r="X166" t="str">
            <v>Kotamobagu</v>
          </cell>
          <cell r="Y166" t="str">
            <v>21.05.1992</v>
          </cell>
          <cell r="Z166">
            <v>30</v>
          </cell>
          <cell r="AA166" t="str">
            <v>-</v>
          </cell>
          <cell r="AB166" t="str">
            <v>STM</v>
          </cell>
          <cell r="AC166" t="str">
            <v>Swasta</v>
          </cell>
          <cell r="AD166" t="str">
            <v>Belum Kawin</v>
          </cell>
          <cell r="AE166" t="str">
            <v>Anak</v>
          </cell>
        </row>
        <row r="167">
          <cell r="R167">
            <v>2</v>
          </cell>
          <cell r="T167" t="str">
            <v>Sintia Tampi</v>
          </cell>
          <cell r="U167">
            <v>0</v>
          </cell>
          <cell r="V167" t="str">
            <v>-</v>
          </cell>
          <cell r="W167" t="str">
            <v>P</v>
          </cell>
          <cell r="X167" t="str">
            <v>Kotamobagu</v>
          </cell>
          <cell r="Y167" t="str">
            <v>12.05.2002</v>
          </cell>
          <cell r="Z167">
            <v>20</v>
          </cell>
          <cell r="AA167" t="str">
            <v>-</v>
          </cell>
          <cell r="AB167" t="str">
            <v>SD</v>
          </cell>
          <cell r="AC167" t="str">
            <v>-</v>
          </cell>
          <cell r="AD167" t="str">
            <v>Belum Kawin</v>
          </cell>
          <cell r="AE167" t="str">
            <v>Anak</v>
          </cell>
        </row>
        <row r="168">
          <cell r="R168">
            <v>2</v>
          </cell>
          <cell r="T168" t="str">
            <v>Jan. J. Tomasoa</v>
          </cell>
          <cell r="U168" t="str">
            <v>WKO</v>
          </cell>
          <cell r="V168" t="str">
            <v>L</v>
          </cell>
          <cell r="W168" t="str">
            <v>-</v>
          </cell>
          <cell r="X168" t="str">
            <v>Kedi</v>
          </cell>
          <cell r="Y168" t="str">
            <v>21.02.1978</v>
          </cell>
          <cell r="Z168">
            <v>44</v>
          </cell>
          <cell r="AA168" t="str">
            <v>27.12.2009</v>
          </cell>
          <cell r="AB168" t="str">
            <v>SMA</v>
          </cell>
          <cell r="AC168" t="str">
            <v>Tukang Kayu</v>
          </cell>
          <cell r="AD168" t="str">
            <v>Kawin</v>
          </cell>
          <cell r="AE168" t="str">
            <v>Suami</v>
          </cell>
        </row>
        <row r="169">
          <cell r="R169">
            <v>2</v>
          </cell>
          <cell r="T169" t="str">
            <v>Marleni Wilena</v>
          </cell>
          <cell r="U169">
            <v>0</v>
          </cell>
          <cell r="V169" t="str">
            <v>-</v>
          </cell>
          <cell r="W169" t="str">
            <v>P</v>
          </cell>
          <cell r="X169" t="str">
            <v>Morotai</v>
          </cell>
          <cell r="Y169" t="str">
            <v>21.05.1980</v>
          </cell>
          <cell r="Z169">
            <v>42</v>
          </cell>
          <cell r="AA169" t="str">
            <v>-</v>
          </cell>
          <cell r="AB169" t="str">
            <v>SMA</v>
          </cell>
          <cell r="AC169" t="str">
            <v>IRT</v>
          </cell>
          <cell r="AD169" t="str">
            <v>Kawin</v>
          </cell>
          <cell r="AE169" t="str">
            <v>Istri</v>
          </cell>
        </row>
        <row r="170">
          <cell r="R170">
            <v>2</v>
          </cell>
          <cell r="T170" t="str">
            <v>Jems Yono Wilena</v>
          </cell>
          <cell r="U170">
            <v>0</v>
          </cell>
          <cell r="V170" t="str">
            <v>L</v>
          </cell>
          <cell r="W170" t="str">
            <v>-</v>
          </cell>
          <cell r="X170" t="str">
            <v>Wosia</v>
          </cell>
          <cell r="Y170" t="str">
            <v>27.01.2002</v>
          </cell>
          <cell r="Z170">
            <v>20</v>
          </cell>
          <cell r="AA170" t="str">
            <v>-</v>
          </cell>
          <cell r="AB170" t="str">
            <v>SMA</v>
          </cell>
          <cell r="AC170" t="str">
            <v>Siswa</v>
          </cell>
          <cell r="AD170" t="str">
            <v>Belum Kawin</v>
          </cell>
          <cell r="AE170" t="str">
            <v>Anak</v>
          </cell>
        </row>
        <row r="171">
          <cell r="R171">
            <v>2</v>
          </cell>
          <cell r="T171" t="str">
            <v>Chezia Gloria Tomasoa</v>
          </cell>
          <cell r="U171">
            <v>0</v>
          </cell>
          <cell r="V171" t="str">
            <v>-</v>
          </cell>
          <cell r="W171" t="str">
            <v>P</v>
          </cell>
          <cell r="X171" t="str">
            <v>Wosia</v>
          </cell>
          <cell r="Y171" t="str">
            <v>08.03.2008</v>
          </cell>
          <cell r="Z171">
            <v>14</v>
          </cell>
          <cell r="AA171" t="str">
            <v>-</v>
          </cell>
          <cell r="AB171" t="str">
            <v>SMP</v>
          </cell>
          <cell r="AC171" t="str">
            <v>Siswa</v>
          </cell>
          <cell r="AD171" t="str">
            <v>Belum Kawin</v>
          </cell>
          <cell r="AE171" t="str">
            <v>Anak</v>
          </cell>
        </row>
        <row r="172">
          <cell r="R172">
            <v>2</v>
          </cell>
          <cell r="T172" t="str">
            <v>Darell Vilbert Tomasoa</v>
          </cell>
          <cell r="U172">
            <v>0</v>
          </cell>
          <cell r="V172" t="str">
            <v>L</v>
          </cell>
          <cell r="W172" t="str">
            <v>-</v>
          </cell>
          <cell r="X172" t="str">
            <v>WKO</v>
          </cell>
          <cell r="Y172" t="str">
            <v>09.03.2010</v>
          </cell>
          <cell r="Z172">
            <v>12</v>
          </cell>
          <cell r="AA172" t="str">
            <v>-</v>
          </cell>
          <cell r="AB172" t="str">
            <v>SD</v>
          </cell>
          <cell r="AC172" t="str">
            <v>Tani</v>
          </cell>
          <cell r="AD172" t="str">
            <v>Belum Kawin</v>
          </cell>
          <cell r="AE172" t="str">
            <v>Anak</v>
          </cell>
        </row>
        <row r="173">
          <cell r="R173">
            <v>2</v>
          </cell>
          <cell r="T173" t="str">
            <v>Jemi Forinti</v>
          </cell>
          <cell r="U173" t="str">
            <v>WKO</v>
          </cell>
          <cell r="V173" t="str">
            <v>L</v>
          </cell>
          <cell r="W173" t="str">
            <v>-</v>
          </cell>
          <cell r="X173" t="str">
            <v>Doro</v>
          </cell>
          <cell r="Y173" t="str">
            <v>24.04.1983</v>
          </cell>
          <cell r="Z173">
            <v>39</v>
          </cell>
          <cell r="AA173" t="str">
            <v>16.07.2007</v>
          </cell>
          <cell r="AB173" t="str">
            <v>SD</v>
          </cell>
          <cell r="AC173" t="str">
            <v>Tani</v>
          </cell>
          <cell r="AD173" t="str">
            <v>Kawin</v>
          </cell>
          <cell r="AE173" t="str">
            <v>Suami</v>
          </cell>
        </row>
        <row r="174">
          <cell r="R174">
            <v>2</v>
          </cell>
          <cell r="T174" t="str">
            <v>Norslin Wati Djahani</v>
          </cell>
          <cell r="U174">
            <v>0</v>
          </cell>
          <cell r="V174" t="str">
            <v>-</v>
          </cell>
          <cell r="W174" t="str">
            <v>P</v>
          </cell>
          <cell r="X174" t="str">
            <v>Laba besar</v>
          </cell>
          <cell r="Y174" t="str">
            <v>15.11.1982</v>
          </cell>
          <cell r="Z174">
            <v>40</v>
          </cell>
          <cell r="AA174" t="str">
            <v>-</v>
          </cell>
          <cell r="AB174" t="str">
            <v>SMA</v>
          </cell>
          <cell r="AC174" t="str">
            <v>IRT</v>
          </cell>
          <cell r="AD174" t="str">
            <v>Kawin</v>
          </cell>
          <cell r="AE174" t="str">
            <v>Istri</v>
          </cell>
        </row>
        <row r="175">
          <cell r="R175">
            <v>2</v>
          </cell>
          <cell r="T175" t="str">
            <v>Risky Jeremi Forinti</v>
          </cell>
          <cell r="U175">
            <v>0</v>
          </cell>
          <cell r="V175" t="str">
            <v>L</v>
          </cell>
          <cell r="W175" t="str">
            <v>-</v>
          </cell>
          <cell r="X175" t="str">
            <v>Doro</v>
          </cell>
          <cell r="Y175" t="str">
            <v>16.09.2007</v>
          </cell>
          <cell r="Z175">
            <v>15</v>
          </cell>
          <cell r="AA175" t="str">
            <v>-</v>
          </cell>
          <cell r="AB175" t="str">
            <v>SMP</v>
          </cell>
          <cell r="AC175" t="str">
            <v>Siswa</v>
          </cell>
          <cell r="AD175" t="str">
            <v>Belum Kawin</v>
          </cell>
          <cell r="AE175" t="str">
            <v>Anak</v>
          </cell>
        </row>
        <row r="176">
          <cell r="R176">
            <v>2</v>
          </cell>
          <cell r="T176" t="str">
            <v>Rexi Imanuel Forinti</v>
          </cell>
          <cell r="U176">
            <v>0</v>
          </cell>
          <cell r="V176" t="str">
            <v>L</v>
          </cell>
          <cell r="W176" t="str">
            <v>-</v>
          </cell>
          <cell r="X176" t="str">
            <v>Makete</v>
          </cell>
          <cell r="Y176" t="str">
            <v>25.05.2010</v>
          </cell>
          <cell r="Z176">
            <v>12</v>
          </cell>
          <cell r="AA176" t="str">
            <v>-</v>
          </cell>
          <cell r="AB176" t="str">
            <v>SD</v>
          </cell>
          <cell r="AC176" t="str">
            <v>Siswa</v>
          </cell>
          <cell r="AD176" t="str">
            <v>Belum Kawin</v>
          </cell>
          <cell r="AE176" t="str">
            <v>Anak</v>
          </cell>
        </row>
        <row r="177">
          <cell r="R177">
            <v>2</v>
          </cell>
          <cell r="T177" t="e">
            <v>#REF!</v>
          </cell>
          <cell r="U177" t="e">
            <v>#REF!</v>
          </cell>
          <cell r="V177" t="e">
            <v>#REF!</v>
          </cell>
          <cell r="W177" t="e">
            <v>#REF!</v>
          </cell>
          <cell r="X177" t="e">
            <v>#REF!</v>
          </cell>
          <cell r="Y177" t="e">
            <v>#REF!</v>
          </cell>
          <cell r="Z177" t="e">
            <v>#REF!</v>
          </cell>
          <cell r="AA177" t="e">
            <v>#REF!</v>
          </cell>
          <cell r="AB177" t="e">
            <v>#REF!</v>
          </cell>
          <cell r="AC177" t="e">
            <v>#REF!</v>
          </cell>
          <cell r="AD177" t="e">
            <v>#REF!</v>
          </cell>
          <cell r="AE177" t="e">
            <v>#REF!</v>
          </cell>
        </row>
        <row r="178">
          <cell r="R178">
            <v>2</v>
          </cell>
          <cell r="T178" t="e">
            <v>#REF!</v>
          </cell>
          <cell r="U178" t="e">
            <v>#REF!</v>
          </cell>
          <cell r="V178" t="e">
            <v>#REF!</v>
          </cell>
          <cell r="W178" t="e">
            <v>#REF!</v>
          </cell>
          <cell r="X178" t="e">
            <v>#REF!</v>
          </cell>
          <cell r="Y178" t="e">
            <v>#REF!</v>
          </cell>
          <cell r="Z178" t="e">
            <v>#REF!</v>
          </cell>
          <cell r="AA178" t="e">
            <v>#REF!</v>
          </cell>
          <cell r="AB178" t="e">
            <v>#REF!</v>
          </cell>
          <cell r="AC178" t="e">
            <v>#REF!</v>
          </cell>
          <cell r="AD178" t="e">
            <v>#REF!</v>
          </cell>
          <cell r="AE178" t="e">
            <v>#REF!</v>
          </cell>
        </row>
        <row r="179">
          <cell r="R179">
            <v>2</v>
          </cell>
          <cell r="T179" t="e">
            <v>#REF!</v>
          </cell>
          <cell r="U179" t="e">
            <v>#REF!</v>
          </cell>
          <cell r="V179" t="e">
            <v>#REF!</v>
          </cell>
          <cell r="W179" t="e">
            <v>#REF!</v>
          </cell>
          <cell r="X179" t="e">
            <v>#REF!</v>
          </cell>
          <cell r="Y179" t="e">
            <v>#REF!</v>
          </cell>
          <cell r="Z179" t="e">
            <v>#REF!</v>
          </cell>
          <cell r="AA179" t="e">
            <v>#REF!</v>
          </cell>
          <cell r="AB179" t="e">
            <v>#REF!</v>
          </cell>
          <cell r="AC179" t="e">
            <v>#REF!</v>
          </cell>
          <cell r="AD179" t="e">
            <v>#REF!</v>
          </cell>
          <cell r="AE179" t="e">
            <v>#REF!</v>
          </cell>
        </row>
        <row r="180">
          <cell r="R180">
            <v>2</v>
          </cell>
          <cell r="T180" t="e">
            <v>#REF!</v>
          </cell>
          <cell r="U180" t="e">
            <v>#REF!</v>
          </cell>
          <cell r="V180" t="e">
            <v>#REF!</v>
          </cell>
          <cell r="W180" t="e">
            <v>#REF!</v>
          </cell>
          <cell r="X180" t="e">
            <v>#REF!</v>
          </cell>
          <cell r="Y180" t="e">
            <v>#REF!</v>
          </cell>
          <cell r="Z180" t="e">
            <v>#REF!</v>
          </cell>
          <cell r="AA180" t="e">
            <v>#REF!</v>
          </cell>
          <cell r="AB180" t="e">
            <v>#REF!</v>
          </cell>
          <cell r="AC180" t="e">
            <v>#REF!</v>
          </cell>
          <cell r="AD180" t="e">
            <v>#REF!</v>
          </cell>
          <cell r="AE180" t="e">
            <v>#REF!</v>
          </cell>
        </row>
        <row r="181">
          <cell r="R181">
            <v>2</v>
          </cell>
          <cell r="T181" t="e">
            <v>#REF!</v>
          </cell>
          <cell r="U181" t="e">
            <v>#REF!</v>
          </cell>
          <cell r="V181" t="e">
            <v>#REF!</v>
          </cell>
          <cell r="W181" t="e">
            <v>#REF!</v>
          </cell>
          <cell r="X181" t="e">
            <v>#REF!</v>
          </cell>
          <cell r="Y181" t="e">
            <v>#REF!</v>
          </cell>
          <cell r="Z181" t="e">
            <v>#REF!</v>
          </cell>
          <cell r="AA181" t="e">
            <v>#REF!</v>
          </cell>
          <cell r="AB181" t="e">
            <v>#REF!</v>
          </cell>
          <cell r="AC181" t="e">
            <v>#REF!</v>
          </cell>
          <cell r="AD181" t="e">
            <v>#REF!</v>
          </cell>
          <cell r="AE181" t="e">
            <v>#REF!</v>
          </cell>
        </row>
        <row r="182">
          <cell r="R182">
            <v>2</v>
          </cell>
          <cell r="T182" t="e">
            <v>#REF!</v>
          </cell>
          <cell r="U182" t="e">
            <v>#REF!</v>
          </cell>
          <cell r="V182" t="e">
            <v>#REF!</v>
          </cell>
          <cell r="W182" t="e">
            <v>#REF!</v>
          </cell>
          <cell r="X182" t="e">
            <v>#REF!</v>
          </cell>
          <cell r="Y182" t="e">
            <v>#REF!</v>
          </cell>
          <cell r="Z182" t="e">
            <v>#REF!</v>
          </cell>
          <cell r="AA182" t="e">
            <v>#REF!</v>
          </cell>
          <cell r="AB182" t="e">
            <v>#REF!</v>
          </cell>
          <cell r="AC182" t="e">
            <v>#REF!</v>
          </cell>
          <cell r="AD182" t="e">
            <v>#REF!</v>
          </cell>
          <cell r="AE182" t="e">
            <v>#REF!</v>
          </cell>
        </row>
        <row r="183">
          <cell r="R183">
            <v>2</v>
          </cell>
          <cell r="T183" t="e">
            <v>#REF!</v>
          </cell>
          <cell r="U183" t="e">
            <v>#REF!</v>
          </cell>
          <cell r="V183" t="e">
            <v>#REF!</v>
          </cell>
          <cell r="W183" t="e">
            <v>#REF!</v>
          </cell>
          <cell r="X183" t="e">
            <v>#REF!</v>
          </cell>
          <cell r="Y183" t="e">
            <v>#REF!</v>
          </cell>
          <cell r="Z183" t="e">
            <v>#REF!</v>
          </cell>
          <cell r="AA183" t="e">
            <v>#REF!</v>
          </cell>
          <cell r="AB183" t="e">
            <v>#REF!</v>
          </cell>
          <cell r="AC183" t="e">
            <v>#REF!</v>
          </cell>
          <cell r="AD183" t="e">
            <v>#REF!</v>
          </cell>
          <cell r="AE183" t="e">
            <v>#REF!</v>
          </cell>
        </row>
        <row r="184">
          <cell r="R184">
            <v>2</v>
          </cell>
          <cell r="T184" t="e">
            <v>#REF!</v>
          </cell>
          <cell r="U184" t="e">
            <v>#REF!</v>
          </cell>
          <cell r="V184" t="e">
            <v>#REF!</v>
          </cell>
          <cell r="W184" t="e">
            <v>#REF!</v>
          </cell>
          <cell r="X184" t="e">
            <v>#REF!</v>
          </cell>
          <cell r="Y184" t="e">
            <v>#REF!</v>
          </cell>
          <cell r="Z184" t="e">
            <v>#REF!</v>
          </cell>
          <cell r="AA184" t="e">
            <v>#REF!</v>
          </cell>
          <cell r="AB184" t="e">
            <v>#REF!</v>
          </cell>
          <cell r="AC184" t="e">
            <v>#REF!</v>
          </cell>
          <cell r="AD184" t="e">
            <v>#REF!</v>
          </cell>
          <cell r="AE184" t="e">
            <v>#REF!</v>
          </cell>
        </row>
        <row r="185">
          <cell r="R185">
            <v>2</v>
          </cell>
          <cell r="T185" t="e">
            <v>#REF!</v>
          </cell>
          <cell r="U185" t="e">
            <v>#REF!</v>
          </cell>
          <cell r="V185" t="e">
            <v>#REF!</v>
          </cell>
          <cell r="W185" t="e">
            <v>#REF!</v>
          </cell>
          <cell r="X185" t="e">
            <v>#REF!</v>
          </cell>
          <cell r="Y185" t="e">
            <v>#REF!</v>
          </cell>
          <cell r="Z185" t="e">
            <v>#REF!</v>
          </cell>
          <cell r="AA185" t="e">
            <v>#REF!</v>
          </cell>
          <cell r="AB185" t="e">
            <v>#REF!</v>
          </cell>
          <cell r="AC185" t="e">
            <v>#REF!</v>
          </cell>
          <cell r="AD185" t="e">
            <v>#REF!</v>
          </cell>
          <cell r="AE185" t="e">
            <v>#REF!</v>
          </cell>
        </row>
        <row r="186">
          <cell r="R186">
            <v>2</v>
          </cell>
          <cell r="T186" t="e">
            <v>#REF!</v>
          </cell>
          <cell r="U186" t="e">
            <v>#REF!</v>
          </cell>
          <cell r="V186" t="e">
            <v>#REF!</v>
          </cell>
          <cell r="W186" t="e">
            <v>#REF!</v>
          </cell>
          <cell r="X186" t="e">
            <v>#REF!</v>
          </cell>
          <cell r="Y186" t="e">
            <v>#REF!</v>
          </cell>
          <cell r="Z186" t="e">
            <v>#REF!</v>
          </cell>
          <cell r="AA186" t="e">
            <v>#REF!</v>
          </cell>
          <cell r="AB186" t="e">
            <v>#REF!</v>
          </cell>
          <cell r="AC186" t="e">
            <v>#REF!</v>
          </cell>
          <cell r="AD186" t="e">
            <v>#REF!</v>
          </cell>
          <cell r="AE186" t="e">
            <v>#REF!</v>
          </cell>
        </row>
        <row r="187">
          <cell r="R187">
            <v>2</v>
          </cell>
          <cell r="T187" t="e">
            <v>#REF!</v>
          </cell>
          <cell r="U187" t="e">
            <v>#REF!</v>
          </cell>
          <cell r="V187" t="e">
            <v>#REF!</v>
          </cell>
          <cell r="W187" t="e">
            <v>#REF!</v>
          </cell>
          <cell r="X187" t="e">
            <v>#REF!</v>
          </cell>
          <cell r="Y187" t="e">
            <v>#REF!</v>
          </cell>
          <cell r="Z187" t="e">
            <v>#REF!</v>
          </cell>
          <cell r="AA187" t="e">
            <v>#REF!</v>
          </cell>
          <cell r="AB187" t="e">
            <v>#REF!</v>
          </cell>
          <cell r="AC187" t="e">
            <v>#REF!</v>
          </cell>
          <cell r="AD187" t="e">
            <v>#REF!</v>
          </cell>
          <cell r="AE187" t="e">
            <v>#REF!</v>
          </cell>
        </row>
        <row r="188">
          <cell r="R188">
            <v>2</v>
          </cell>
          <cell r="T188" t="e">
            <v>#REF!</v>
          </cell>
          <cell r="U188" t="e">
            <v>#REF!</v>
          </cell>
          <cell r="V188" t="e">
            <v>#REF!</v>
          </cell>
          <cell r="W188" t="e">
            <v>#REF!</v>
          </cell>
          <cell r="X188" t="e">
            <v>#REF!</v>
          </cell>
          <cell r="Y188" t="e">
            <v>#REF!</v>
          </cell>
          <cell r="Z188" t="e">
            <v>#REF!</v>
          </cell>
          <cell r="AA188" t="e">
            <v>#REF!</v>
          </cell>
          <cell r="AB188" t="e">
            <v>#REF!</v>
          </cell>
          <cell r="AC188" t="e">
            <v>#REF!</v>
          </cell>
          <cell r="AD188" t="e">
            <v>#REF!</v>
          </cell>
          <cell r="AE188" t="e">
            <v>#REF!</v>
          </cell>
        </row>
        <row r="189">
          <cell r="R189">
            <v>2</v>
          </cell>
          <cell r="T189" t="e">
            <v>#REF!</v>
          </cell>
          <cell r="U189" t="e">
            <v>#REF!</v>
          </cell>
          <cell r="V189" t="e">
            <v>#REF!</v>
          </cell>
          <cell r="W189" t="e">
            <v>#REF!</v>
          </cell>
          <cell r="X189" t="e">
            <v>#REF!</v>
          </cell>
          <cell r="Y189" t="e">
            <v>#REF!</v>
          </cell>
          <cell r="Z189" t="e">
            <v>#REF!</v>
          </cell>
          <cell r="AA189" t="e">
            <v>#REF!</v>
          </cell>
          <cell r="AB189" t="e">
            <v>#REF!</v>
          </cell>
          <cell r="AC189" t="e">
            <v>#REF!</v>
          </cell>
          <cell r="AD189" t="e">
            <v>#REF!</v>
          </cell>
          <cell r="AE189" t="e">
            <v>#REF!</v>
          </cell>
        </row>
        <row r="190">
          <cell r="R190">
            <v>2</v>
          </cell>
          <cell r="T190" t="e">
            <v>#REF!</v>
          </cell>
          <cell r="U190" t="e">
            <v>#REF!</v>
          </cell>
          <cell r="V190" t="e">
            <v>#REF!</v>
          </cell>
          <cell r="W190" t="e">
            <v>#REF!</v>
          </cell>
          <cell r="X190" t="e">
            <v>#REF!</v>
          </cell>
          <cell r="Y190" t="e">
            <v>#REF!</v>
          </cell>
          <cell r="Z190" t="e">
            <v>#REF!</v>
          </cell>
          <cell r="AA190" t="e">
            <v>#REF!</v>
          </cell>
          <cell r="AB190" t="e">
            <v>#REF!</v>
          </cell>
          <cell r="AC190" t="e">
            <v>#REF!</v>
          </cell>
          <cell r="AD190" t="e">
            <v>#REF!</v>
          </cell>
          <cell r="AE190" t="e">
            <v>#REF!</v>
          </cell>
        </row>
        <row r="191">
          <cell r="R191">
            <v>2</v>
          </cell>
          <cell r="T191" t="str">
            <v>Meier Samola</v>
          </cell>
          <cell r="U191" t="str">
            <v>WKO</v>
          </cell>
          <cell r="V191" t="str">
            <v>L</v>
          </cell>
          <cell r="W191" t="str">
            <v>-</v>
          </cell>
          <cell r="X191" t="str">
            <v>Laikit</v>
          </cell>
          <cell r="Y191" t="str">
            <v>19.05.1970</v>
          </cell>
          <cell r="Z191">
            <v>52</v>
          </cell>
          <cell r="AA191" t="str">
            <v>20.10.1996</v>
          </cell>
          <cell r="AB191" t="str">
            <v>SMA</v>
          </cell>
          <cell r="AC191" t="str">
            <v>Petani</v>
          </cell>
          <cell r="AD191" t="str">
            <v>Kawin</v>
          </cell>
          <cell r="AE191" t="str">
            <v>Suami</v>
          </cell>
        </row>
        <row r="192">
          <cell r="R192">
            <v>2</v>
          </cell>
          <cell r="T192" t="str">
            <v>Else Budiman</v>
          </cell>
          <cell r="U192">
            <v>0</v>
          </cell>
          <cell r="V192" t="str">
            <v>-</v>
          </cell>
          <cell r="W192" t="str">
            <v>P</v>
          </cell>
          <cell r="X192" t="str">
            <v>Podol</v>
          </cell>
          <cell r="Y192" t="str">
            <v>02.10.1973</v>
          </cell>
          <cell r="Z192">
            <v>49</v>
          </cell>
          <cell r="AA192" t="str">
            <v>-</v>
          </cell>
          <cell r="AB192" t="str">
            <v>SMA</v>
          </cell>
          <cell r="AC192" t="str">
            <v>IRT</v>
          </cell>
          <cell r="AD192" t="str">
            <v>Kawin</v>
          </cell>
          <cell r="AE192" t="str">
            <v>Istri</v>
          </cell>
        </row>
        <row r="193">
          <cell r="R193">
            <v>2</v>
          </cell>
          <cell r="T193" t="str">
            <v>Charlaf Samola</v>
          </cell>
          <cell r="U193">
            <v>0</v>
          </cell>
          <cell r="V193" t="str">
            <v>-</v>
          </cell>
          <cell r="W193" t="str">
            <v>P</v>
          </cell>
          <cell r="X193" t="str">
            <v>Tobelo</v>
          </cell>
          <cell r="Y193" t="str">
            <v>02.02.1997</v>
          </cell>
          <cell r="Z193">
            <v>25</v>
          </cell>
          <cell r="AA193" t="str">
            <v>-</v>
          </cell>
          <cell r="AB193" t="str">
            <v>SMA</v>
          </cell>
          <cell r="AC193" t="str">
            <v>-</v>
          </cell>
          <cell r="AD193" t="str">
            <v>Belum Kawin</v>
          </cell>
          <cell r="AE193" t="str">
            <v>Anak</v>
          </cell>
        </row>
        <row r="194">
          <cell r="R194">
            <v>2</v>
          </cell>
          <cell r="T194" t="str">
            <v>Irliando Samola</v>
          </cell>
          <cell r="U194">
            <v>0</v>
          </cell>
          <cell r="V194" t="str">
            <v>L</v>
          </cell>
          <cell r="W194" t="str">
            <v>-</v>
          </cell>
          <cell r="X194" t="str">
            <v>Laikit</v>
          </cell>
          <cell r="Y194" t="str">
            <v>28.07.2001</v>
          </cell>
          <cell r="Z194">
            <v>21</v>
          </cell>
          <cell r="AA194" t="str">
            <v>-</v>
          </cell>
          <cell r="AB194" t="str">
            <v>SD</v>
          </cell>
          <cell r="AC194" t="str">
            <v>-</v>
          </cell>
          <cell r="AD194" t="str">
            <v>Belum Kawin</v>
          </cell>
          <cell r="AE194" t="str">
            <v>Anak</v>
          </cell>
        </row>
        <row r="195">
          <cell r="R195">
            <v>2</v>
          </cell>
          <cell r="T195" t="str">
            <v>Melki Majuntu</v>
          </cell>
          <cell r="U195" t="str">
            <v>WKO</v>
          </cell>
          <cell r="V195" t="str">
            <v>L</v>
          </cell>
          <cell r="W195" t="str">
            <v>-</v>
          </cell>
          <cell r="X195" t="str">
            <v>Talaud</v>
          </cell>
          <cell r="Y195" t="str">
            <v>02.05.1976</v>
          </cell>
          <cell r="Z195">
            <v>46</v>
          </cell>
          <cell r="AA195" t="str">
            <v>30.10.2002</v>
          </cell>
          <cell r="AB195" t="str">
            <v>SMA</v>
          </cell>
          <cell r="AC195" t="str">
            <v>Tukang Kayu</v>
          </cell>
          <cell r="AD195" t="str">
            <v>Kawin</v>
          </cell>
          <cell r="AE195" t="str">
            <v>Suami</v>
          </cell>
        </row>
        <row r="196">
          <cell r="R196">
            <v>2</v>
          </cell>
          <cell r="T196" t="str">
            <v>Lidia Anyo</v>
          </cell>
          <cell r="U196">
            <v>0</v>
          </cell>
          <cell r="V196" t="str">
            <v>-</v>
          </cell>
          <cell r="W196" t="str">
            <v>P</v>
          </cell>
          <cell r="X196" t="str">
            <v>Ibu</v>
          </cell>
          <cell r="Y196" t="str">
            <v>22.10.1982</v>
          </cell>
          <cell r="Z196">
            <v>40</v>
          </cell>
          <cell r="AA196" t="str">
            <v>-</v>
          </cell>
          <cell r="AB196" t="str">
            <v>SMA</v>
          </cell>
          <cell r="AC196" t="str">
            <v>Swasta</v>
          </cell>
          <cell r="AD196" t="str">
            <v>Kawin</v>
          </cell>
          <cell r="AE196" t="str">
            <v>Istri</v>
          </cell>
        </row>
        <row r="197">
          <cell r="R197">
            <v>2</v>
          </cell>
          <cell r="T197" t="str">
            <v>Fiktor Majuntu</v>
          </cell>
          <cell r="U197">
            <v>0</v>
          </cell>
          <cell r="V197" t="str">
            <v>L</v>
          </cell>
          <cell r="W197" t="str">
            <v>-</v>
          </cell>
          <cell r="X197" t="str">
            <v>Ibu</v>
          </cell>
          <cell r="Y197" t="str">
            <v>14.05.2002</v>
          </cell>
          <cell r="Z197">
            <v>20</v>
          </cell>
          <cell r="AA197" t="str">
            <v>-</v>
          </cell>
          <cell r="AB197" t="str">
            <v>SMA</v>
          </cell>
          <cell r="AC197" t="str">
            <v>-</v>
          </cell>
          <cell r="AD197" t="str">
            <v>Belum Kawin</v>
          </cell>
          <cell r="AE197" t="str">
            <v>Anak</v>
          </cell>
        </row>
        <row r="198">
          <cell r="R198">
            <v>2</v>
          </cell>
          <cell r="T198" t="str">
            <v>Fiandra Majuntu</v>
          </cell>
          <cell r="U198">
            <v>0</v>
          </cell>
          <cell r="V198" t="str">
            <v>L</v>
          </cell>
          <cell r="W198" t="str">
            <v>-</v>
          </cell>
          <cell r="X198" t="str">
            <v>Ibu</v>
          </cell>
          <cell r="Y198" t="str">
            <v>14.05.2008</v>
          </cell>
          <cell r="Z198">
            <v>14</v>
          </cell>
          <cell r="AA198" t="str">
            <v>-</v>
          </cell>
          <cell r="AB198" t="str">
            <v>SMP</v>
          </cell>
          <cell r="AC198" t="str">
            <v>Siswa</v>
          </cell>
          <cell r="AD198" t="str">
            <v>Belum Kawin</v>
          </cell>
          <cell r="AE198" t="str">
            <v>Anak</v>
          </cell>
        </row>
        <row r="199">
          <cell r="R199">
            <v>2</v>
          </cell>
          <cell r="T199" t="str">
            <v>Michael Yoyano</v>
          </cell>
          <cell r="U199" t="str">
            <v>WKO</v>
          </cell>
          <cell r="V199" t="str">
            <v>L</v>
          </cell>
          <cell r="W199" t="str">
            <v>-</v>
          </cell>
          <cell r="X199" t="str">
            <v>Ambon</v>
          </cell>
          <cell r="Y199" t="str">
            <v>15.03.1957</v>
          </cell>
          <cell r="Z199">
            <v>65</v>
          </cell>
          <cell r="AA199" t="str">
            <v>26.09.1997</v>
          </cell>
          <cell r="AB199" t="str">
            <v>SMP</v>
          </cell>
          <cell r="AC199">
            <v>0</v>
          </cell>
          <cell r="AD199" t="str">
            <v>Kawin</v>
          </cell>
          <cell r="AE199" t="str">
            <v>Suami</v>
          </cell>
        </row>
        <row r="200">
          <cell r="R200">
            <v>2</v>
          </cell>
          <cell r="T200" t="str">
            <v>Tince Ticoalu</v>
          </cell>
          <cell r="U200">
            <v>0</v>
          </cell>
          <cell r="V200" t="str">
            <v>-</v>
          </cell>
          <cell r="W200" t="str">
            <v>P</v>
          </cell>
          <cell r="X200" t="str">
            <v>Sanana</v>
          </cell>
          <cell r="Y200" t="str">
            <v>05.11.1953</v>
          </cell>
          <cell r="Z200">
            <v>69</v>
          </cell>
          <cell r="AA200" t="str">
            <v>-</v>
          </cell>
          <cell r="AB200" t="str">
            <v>SD</v>
          </cell>
          <cell r="AC200">
            <v>0</v>
          </cell>
          <cell r="AD200" t="str">
            <v>Kawin</v>
          </cell>
          <cell r="AE200" t="str">
            <v>Istri</v>
          </cell>
        </row>
        <row r="201">
          <cell r="R201">
            <v>2</v>
          </cell>
          <cell r="T201" t="str">
            <v>Ananias Dine</v>
          </cell>
          <cell r="U201" t="str">
            <v>WKO</v>
          </cell>
          <cell r="V201" t="str">
            <v>L</v>
          </cell>
          <cell r="W201" t="str">
            <v>-</v>
          </cell>
          <cell r="X201" t="str">
            <v>Balisoan</v>
          </cell>
          <cell r="Y201" t="str">
            <v>11.05.1977</v>
          </cell>
          <cell r="Z201">
            <v>42</v>
          </cell>
          <cell r="AA201" t="str">
            <v>07.07.2003</v>
          </cell>
          <cell r="AB201" t="str">
            <v>SMA</v>
          </cell>
          <cell r="AC201" t="str">
            <v>Honor</v>
          </cell>
          <cell r="AD201" t="str">
            <v>Kawin</v>
          </cell>
          <cell r="AE201" t="str">
            <v>Suami</v>
          </cell>
        </row>
        <row r="202">
          <cell r="R202">
            <v>2</v>
          </cell>
          <cell r="T202" t="str">
            <v>Pristira Bawole</v>
          </cell>
          <cell r="U202">
            <v>0</v>
          </cell>
          <cell r="V202" t="str">
            <v>-</v>
          </cell>
          <cell r="W202" t="str">
            <v>P</v>
          </cell>
          <cell r="X202" t="str">
            <v>Ternate</v>
          </cell>
          <cell r="Y202" t="str">
            <v>21.07.1980</v>
          </cell>
          <cell r="Z202">
            <v>39</v>
          </cell>
          <cell r="AA202" t="str">
            <v>-</v>
          </cell>
          <cell r="AB202" t="str">
            <v>D3</v>
          </cell>
          <cell r="AC202" t="str">
            <v>Honor</v>
          </cell>
          <cell r="AD202" t="str">
            <v>Kawin</v>
          </cell>
          <cell r="AE202" t="str">
            <v>Istri</v>
          </cell>
        </row>
        <row r="203">
          <cell r="R203">
            <v>2</v>
          </cell>
          <cell r="T203" t="str">
            <v>Pdt. Silvanus I. H. Banggay,S.Th</v>
          </cell>
          <cell r="U203" t="str">
            <v>Gamsungi</v>
          </cell>
          <cell r="V203" t="str">
            <v>L</v>
          </cell>
          <cell r="W203" t="str">
            <v>-</v>
          </cell>
          <cell r="X203" t="str">
            <v>Sakita Morotai</v>
          </cell>
          <cell r="Y203" t="str">
            <v>05.06.1968</v>
          </cell>
          <cell r="Z203">
            <v>54</v>
          </cell>
          <cell r="AA203" t="str">
            <v>01.12.1995</v>
          </cell>
          <cell r="AB203" t="str">
            <v>S1</v>
          </cell>
          <cell r="AC203" t="str">
            <v>Pendeta</v>
          </cell>
          <cell r="AD203" t="str">
            <v>Kawin</v>
          </cell>
          <cell r="AE203" t="str">
            <v>Suami</v>
          </cell>
        </row>
        <row r="204">
          <cell r="R204">
            <v>2</v>
          </cell>
          <cell r="T204" t="str">
            <v>Nursantionela Kajely</v>
          </cell>
          <cell r="U204">
            <v>0</v>
          </cell>
          <cell r="V204" t="str">
            <v>-</v>
          </cell>
          <cell r="W204" t="str">
            <v>P</v>
          </cell>
          <cell r="X204" t="str">
            <v>Ternate</v>
          </cell>
          <cell r="Y204" t="str">
            <v>14.10.1976</v>
          </cell>
          <cell r="Z204">
            <v>46</v>
          </cell>
          <cell r="AA204" t="str">
            <v>-</v>
          </cell>
          <cell r="AB204" t="str">
            <v>SMA</v>
          </cell>
          <cell r="AC204" t="str">
            <v>Guru PAUD</v>
          </cell>
          <cell r="AD204" t="str">
            <v>Kawin</v>
          </cell>
          <cell r="AE204" t="str">
            <v>Istri</v>
          </cell>
        </row>
        <row r="205">
          <cell r="R205">
            <v>2</v>
          </cell>
          <cell r="T205" t="str">
            <v>Nuraini D. Banggay</v>
          </cell>
          <cell r="U205">
            <v>0</v>
          </cell>
          <cell r="V205" t="str">
            <v>-</v>
          </cell>
          <cell r="W205" t="str">
            <v>P</v>
          </cell>
          <cell r="X205" t="str">
            <v>Kedi</v>
          </cell>
          <cell r="Y205" t="str">
            <v>23.07.1996</v>
          </cell>
          <cell r="Z205">
            <v>26</v>
          </cell>
          <cell r="AA205" t="str">
            <v>-</v>
          </cell>
          <cell r="AB205" t="str">
            <v>SMA</v>
          </cell>
          <cell r="AC205" t="str">
            <v>Pelajar</v>
          </cell>
          <cell r="AD205" t="str">
            <v>Belum Kawin</v>
          </cell>
          <cell r="AE205" t="str">
            <v>Anak</v>
          </cell>
        </row>
        <row r="206">
          <cell r="R206">
            <v>2</v>
          </cell>
          <cell r="T206" t="e">
            <v>#REF!</v>
          </cell>
          <cell r="U206" t="e">
            <v>#REF!</v>
          </cell>
          <cell r="V206" t="e">
            <v>#REF!</v>
          </cell>
          <cell r="W206" t="e">
            <v>#REF!</v>
          </cell>
          <cell r="X206" t="e">
            <v>#REF!</v>
          </cell>
          <cell r="Y206" t="e">
            <v>#REF!</v>
          </cell>
          <cell r="Z206" t="e">
            <v>#REF!</v>
          </cell>
          <cell r="AA206" t="e">
            <v>#REF!</v>
          </cell>
          <cell r="AB206" t="e">
            <v>#REF!</v>
          </cell>
          <cell r="AC206" t="e">
            <v>#REF!</v>
          </cell>
          <cell r="AD206" t="e">
            <v>#REF!</v>
          </cell>
          <cell r="AE206" t="e">
            <v>#REF!</v>
          </cell>
        </row>
        <row r="207">
          <cell r="R207">
            <v>2</v>
          </cell>
          <cell r="T207" t="str">
            <v>Kriswanto S.I. Banggay</v>
          </cell>
          <cell r="U207">
            <v>0</v>
          </cell>
          <cell r="V207" t="str">
            <v>L</v>
          </cell>
          <cell r="W207" t="str">
            <v>-</v>
          </cell>
          <cell r="X207" t="str">
            <v>Manado</v>
          </cell>
          <cell r="Y207" t="str">
            <v>06.10.2000</v>
          </cell>
          <cell r="Z207">
            <v>22</v>
          </cell>
          <cell r="AA207" t="str">
            <v>-</v>
          </cell>
          <cell r="AB207" t="str">
            <v>SMP</v>
          </cell>
          <cell r="AC207" t="str">
            <v>Pelajar</v>
          </cell>
          <cell r="AD207" t="str">
            <v>Belum Kawin</v>
          </cell>
          <cell r="AE207" t="str">
            <v>Anak</v>
          </cell>
        </row>
        <row r="208">
          <cell r="R208">
            <v>2</v>
          </cell>
          <cell r="T208" t="str">
            <v>Yostina H. Banggay</v>
          </cell>
          <cell r="U208">
            <v>0</v>
          </cell>
          <cell r="V208" t="str">
            <v>-</v>
          </cell>
          <cell r="W208" t="str">
            <v>P</v>
          </cell>
          <cell r="X208" t="str">
            <v>Kedi</v>
          </cell>
          <cell r="Y208" t="str">
            <v>10.09.2005</v>
          </cell>
          <cell r="Z208">
            <v>17</v>
          </cell>
          <cell r="AA208" t="str">
            <v>-</v>
          </cell>
          <cell r="AB208" t="str">
            <v>SD</v>
          </cell>
          <cell r="AC208" t="str">
            <v>Pelajar</v>
          </cell>
          <cell r="AD208" t="str">
            <v>Belum Kawin</v>
          </cell>
          <cell r="AE208" t="str">
            <v>Anak</v>
          </cell>
        </row>
        <row r="209">
          <cell r="R209">
            <v>2</v>
          </cell>
          <cell r="T209" t="str">
            <v>Defrians Kajely</v>
          </cell>
          <cell r="U209">
            <v>0</v>
          </cell>
          <cell r="V209" t="str">
            <v>L</v>
          </cell>
          <cell r="W209" t="str">
            <v>-</v>
          </cell>
          <cell r="X209" t="str">
            <v>Ternate</v>
          </cell>
          <cell r="Y209" t="str">
            <v>21.12.1994</v>
          </cell>
          <cell r="Z209">
            <v>28</v>
          </cell>
          <cell r="AA209" t="str">
            <v>-</v>
          </cell>
          <cell r="AB209" t="str">
            <v>SMA</v>
          </cell>
          <cell r="AC209" t="str">
            <v>Pelajar</v>
          </cell>
          <cell r="AD209" t="str">
            <v>Belum Kawin</v>
          </cell>
          <cell r="AE209" t="str">
            <v>Keponakan</v>
          </cell>
        </row>
        <row r="210">
          <cell r="R210">
            <v>2</v>
          </cell>
          <cell r="T210" t="str">
            <v>Mathias Leonard Kayeli</v>
          </cell>
          <cell r="U210">
            <v>0</v>
          </cell>
          <cell r="V210" t="str">
            <v>L</v>
          </cell>
          <cell r="W210" t="str">
            <v>-</v>
          </cell>
          <cell r="X210" t="str">
            <v>Leo-Leo Rao</v>
          </cell>
          <cell r="Y210" t="str">
            <v>23.05.1945</v>
          </cell>
          <cell r="Z210">
            <v>77</v>
          </cell>
          <cell r="AA210" t="str">
            <v>29.10.1967</v>
          </cell>
          <cell r="AB210" t="str">
            <v>SMA</v>
          </cell>
          <cell r="AC210" t="str">
            <v>Pensiunan PNS</v>
          </cell>
          <cell r="AD210" t="str">
            <v>Kawin</v>
          </cell>
          <cell r="AE210" t="str">
            <v>Orang Tua</v>
          </cell>
        </row>
        <row r="211">
          <cell r="R211">
            <v>2</v>
          </cell>
          <cell r="T211" t="str">
            <v>Latrina Kharie</v>
          </cell>
          <cell r="U211">
            <v>0</v>
          </cell>
          <cell r="V211" t="str">
            <v>-</v>
          </cell>
          <cell r="W211" t="str">
            <v>P</v>
          </cell>
          <cell r="X211" t="str">
            <v>Ternate</v>
          </cell>
          <cell r="Y211" t="str">
            <v>22.05.1946</v>
          </cell>
          <cell r="Z211">
            <v>76</v>
          </cell>
          <cell r="AA211" t="str">
            <v>-</v>
          </cell>
          <cell r="AB211" t="str">
            <v>SR</v>
          </cell>
          <cell r="AC211" t="str">
            <v>IRT</v>
          </cell>
          <cell r="AD211" t="str">
            <v>Kawin</v>
          </cell>
          <cell r="AE211" t="str">
            <v>Orang Tua</v>
          </cell>
        </row>
        <row r="212">
          <cell r="R212">
            <v>2</v>
          </cell>
          <cell r="T212" t="str">
            <v>Suwida Kayeli</v>
          </cell>
          <cell r="U212">
            <v>0</v>
          </cell>
          <cell r="V212" t="str">
            <v>-</v>
          </cell>
          <cell r="W212" t="str">
            <v>P</v>
          </cell>
          <cell r="X212" t="str">
            <v>Ternate</v>
          </cell>
          <cell r="Y212" t="str">
            <v>14.10.1990</v>
          </cell>
          <cell r="Z212">
            <v>32</v>
          </cell>
          <cell r="AA212" t="str">
            <v>-</v>
          </cell>
          <cell r="AB212" t="str">
            <v>SMA</v>
          </cell>
          <cell r="AC212" t="str">
            <v>Satpol PP</v>
          </cell>
          <cell r="AD212" t="str">
            <v>Belum Kawin</v>
          </cell>
          <cell r="AE212" t="str">
            <v>Saudara</v>
          </cell>
        </row>
        <row r="213">
          <cell r="R213">
            <v>2</v>
          </cell>
          <cell r="T213" t="str">
            <v>Sulastri Kayeli</v>
          </cell>
          <cell r="U213">
            <v>0</v>
          </cell>
          <cell r="V213" t="str">
            <v>-</v>
          </cell>
          <cell r="W213" t="str">
            <v>P</v>
          </cell>
          <cell r="X213" t="str">
            <v>Kedi</v>
          </cell>
          <cell r="Y213" t="str">
            <v>11.12.1999</v>
          </cell>
          <cell r="Z213">
            <v>23</v>
          </cell>
          <cell r="AA213" t="str">
            <v>-</v>
          </cell>
          <cell r="AB213" t="str">
            <v>SMP</v>
          </cell>
          <cell r="AC213" t="str">
            <v>Pelajar</v>
          </cell>
          <cell r="AD213" t="str">
            <v>Belum Kawin</v>
          </cell>
          <cell r="AE213" t="str">
            <v>Anak</v>
          </cell>
        </row>
        <row r="214">
          <cell r="R214">
            <v>2</v>
          </cell>
          <cell r="T214" t="str">
            <v>Nuraistel S. Banggay</v>
          </cell>
          <cell r="U214">
            <v>0</v>
          </cell>
          <cell r="V214" t="str">
            <v>-</v>
          </cell>
          <cell r="W214" t="str">
            <v>P</v>
          </cell>
          <cell r="X214" t="str">
            <v>Tobelo</v>
          </cell>
          <cell r="Y214" t="str">
            <v>03.12.2013</v>
          </cell>
          <cell r="Z214">
            <v>9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Belum Kawin</v>
          </cell>
          <cell r="AE214" t="str">
            <v>Anak</v>
          </cell>
        </row>
        <row r="215">
          <cell r="R215">
            <v>2</v>
          </cell>
          <cell r="T215" t="str">
            <v>Renals Talaba</v>
          </cell>
          <cell r="U215" t="str">
            <v>Payahe</v>
          </cell>
          <cell r="V215" t="str">
            <v>L</v>
          </cell>
          <cell r="W215" t="str">
            <v>-</v>
          </cell>
          <cell r="X215" t="str">
            <v>Dokulamo</v>
          </cell>
          <cell r="Y215" t="str">
            <v>01.05.1978</v>
          </cell>
          <cell r="Z215">
            <v>44</v>
          </cell>
          <cell r="AA215" t="str">
            <v>13.06.2010</v>
          </cell>
          <cell r="AB215" t="str">
            <v>S1</v>
          </cell>
          <cell r="AC215" t="str">
            <v>Dosen</v>
          </cell>
          <cell r="AD215" t="str">
            <v>Kawin</v>
          </cell>
          <cell r="AE215" t="str">
            <v>Suami</v>
          </cell>
        </row>
        <row r="216">
          <cell r="R216">
            <v>2</v>
          </cell>
          <cell r="T216" t="str">
            <v>Flora Palias</v>
          </cell>
          <cell r="U216">
            <v>0</v>
          </cell>
          <cell r="V216" t="str">
            <v>-</v>
          </cell>
          <cell r="W216" t="str">
            <v>P</v>
          </cell>
          <cell r="X216" t="str">
            <v>Taliabu</v>
          </cell>
          <cell r="Y216" t="str">
            <v>16.06.1987</v>
          </cell>
          <cell r="Z216">
            <v>35</v>
          </cell>
          <cell r="AA216" t="str">
            <v>-</v>
          </cell>
          <cell r="AB216" t="str">
            <v>S1</v>
          </cell>
          <cell r="AC216" t="str">
            <v>IRT</v>
          </cell>
          <cell r="AD216" t="str">
            <v>Kawin</v>
          </cell>
          <cell r="AE216" t="str">
            <v>Istri</v>
          </cell>
        </row>
        <row r="217">
          <cell r="R217">
            <v>2</v>
          </cell>
          <cell r="T217" t="str">
            <v>Restu Y. L. Talaba</v>
          </cell>
          <cell r="U217">
            <v>0</v>
          </cell>
          <cell r="V217" t="str">
            <v>-</v>
          </cell>
          <cell r="W217" t="str">
            <v>P</v>
          </cell>
          <cell r="X217" t="str">
            <v>Pasalulu</v>
          </cell>
          <cell r="Y217" t="str">
            <v>27.05.2010</v>
          </cell>
          <cell r="Z217">
            <v>12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Belum Kawin</v>
          </cell>
          <cell r="AE217" t="str">
            <v>Anak</v>
          </cell>
        </row>
        <row r="218">
          <cell r="R218">
            <v>2</v>
          </cell>
          <cell r="T218" t="str">
            <v>Eka Setia A. Talaba</v>
          </cell>
          <cell r="U218">
            <v>0</v>
          </cell>
          <cell r="V218" t="str">
            <v>-</v>
          </cell>
          <cell r="W218" t="str">
            <v>P</v>
          </cell>
          <cell r="X218" t="str">
            <v>Dokulamo</v>
          </cell>
          <cell r="Y218" t="str">
            <v>17.01.1982</v>
          </cell>
          <cell r="Z218">
            <v>40</v>
          </cell>
          <cell r="AA218" t="str">
            <v>-</v>
          </cell>
          <cell r="AB218" t="str">
            <v>D2</v>
          </cell>
          <cell r="AC218" t="str">
            <v>Guru Honorer</v>
          </cell>
          <cell r="AD218" t="str">
            <v>Belum Kawin</v>
          </cell>
          <cell r="AE218" t="str">
            <v>Anak</v>
          </cell>
        </row>
        <row r="219">
          <cell r="R219">
            <v>2</v>
          </cell>
          <cell r="T219" t="str">
            <v>Gless D. Talaba</v>
          </cell>
          <cell r="U219">
            <v>0</v>
          </cell>
          <cell r="V219" t="str">
            <v>-</v>
          </cell>
          <cell r="W219" t="str">
            <v>P</v>
          </cell>
          <cell r="X219" t="str">
            <v>Dokulamo</v>
          </cell>
          <cell r="Y219" t="str">
            <v>15.01.1983</v>
          </cell>
          <cell r="Z219">
            <v>39</v>
          </cell>
          <cell r="AA219" t="str">
            <v>-</v>
          </cell>
          <cell r="AB219" t="str">
            <v>S1</v>
          </cell>
          <cell r="AC219" t="str">
            <v>Honor</v>
          </cell>
          <cell r="AD219" t="str">
            <v>Belum Kawin</v>
          </cell>
          <cell r="AE219" t="str">
            <v>Anak</v>
          </cell>
        </row>
        <row r="220">
          <cell r="R220">
            <v>2</v>
          </cell>
          <cell r="T220" t="e">
            <v>#REF!</v>
          </cell>
          <cell r="U220" t="e">
            <v>#REF!</v>
          </cell>
          <cell r="V220" t="e">
            <v>#REF!</v>
          </cell>
          <cell r="W220" t="e">
            <v>#REF!</v>
          </cell>
          <cell r="X220" t="e">
            <v>#REF!</v>
          </cell>
          <cell r="Y220" t="e">
            <v>#REF!</v>
          </cell>
          <cell r="Z220" t="e">
            <v>#REF!</v>
          </cell>
          <cell r="AA220" t="e">
            <v>#REF!</v>
          </cell>
          <cell r="AB220" t="e">
            <v>#REF!</v>
          </cell>
          <cell r="AC220" t="e">
            <v>#REF!</v>
          </cell>
          <cell r="AD220" t="e">
            <v>#REF!</v>
          </cell>
          <cell r="AE220" t="e">
            <v>#REF!</v>
          </cell>
        </row>
        <row r="221">
          <cell r="N221" t="str">
            <v>L10</v>
          </cell>
          <cell r="R221">
            <v>2</v>
          </cell>
          <cell r="T221" t="e">
            <v>#REF!</v>
          </cell>
          <cell r="U221" t="e">
            <v>#REF!</v>
          </cell>
          <cell r="V221" t="e">
            <v>#REF!</v>
          </cell>
          <cell r="W221" t="e">
            <v>#REF!</v>
          </cell>
          <cell r="X221" t="e">
            <v>#REF!</v>
          </cell>
          <cell r="Y221" t="e">
            <v>#REF!</v>
          </cell>
          <cell r="Z221" t="e">
            <v>#REF!</v>
          </cell>
          <cell r="AA221" t="e">
            <v>#REF!</v>
          </cell>
          <cell r="AB221" t="e">
            <v>#REF!</v>
          </cell>
          <cell r="AC221" t="e">
            <v>#REF!</v>
          </cell>
          <cell r="AD221" t="e">
            <v>#REF!</v>
          </cell>
          <cell r="AE221" t="e">
            <v>#REF!</v>
          </cell>
        </row>
        <row r="222">
          <cell r="N222" t="str">
            <v>L11</v>
          </cell>
          <cell r="R222">
            <v>2</v>
          </cell>
          <cell r="T222" t="e">
            <v>#REF!</v>
          </cell>
          <cell r="U222" t="e">
            <v>#REF!</v>
          </cell>
          <cell r="V222" t="e">
            <v>#REF!</v>
          </cell>
          <cell r="W222" t="e">
            <v>#REF!</v>
          </cell>
          <cell r="X222" t="e">
            <v>#REF!</v>
          </cell>
          <cell r="Y222" t="e">
            <v>#REF!</v>
          </cell>
          <cell r="Z222" t="e">
            <v>#REF!</v>
          </cell>
          <cell r="AA222" t="e">
            <v>#REF!</v>
          </cell>
          <cell r="AB222" t="e">
            <v>#REF!</v>
          </cell>
          <cell r="AC222" t="e">
            <v>#REF!</v>
          </cell>
          <cell r="AD222" t="e">
            <v>#REF!</v>
          </cell>
          <cell r="AE222" t="e">
            <v>#REF!</v>
          </cell>
        </row>
        <row r="223">
          <cell r="R223">
            <v>2</v>
          </cell>
          <cell r="T223" t="e">
            <v>#REF!</v>
          </cell>
          <cell r="U223" t="e">
            <v>#REF!</v>
          </cell>
          <cell r="V223" t="e">
            <v>#REF!</v>
          </cell>
          <cell r="W223" t="e">
            <v>#REF!</v>
          </cell>
          <cell r="X223" t="e">
            <v>#REF!</v>
          </cell>
          <cell r="Y223" t="e">
            <v>#REF!</v>
          </cell>
          <cell r="Z223" t="e">
            <v>#REF!</v>
          </cell>
          <cell r="AA223" t="e">
            <v>#REF!</v>
          </cell>
          <cell r="AB223" t="e">
            <v>#REF!</v>
          </cell>
          <cell r="AC223" t="e">
            <v>#REF!</v>
          </cell>
          <cell r="AD223" t="e">
            <v>#REF!</v>
          </cell>
          <cell r="AE223" t="e">
            <v>#REF!</v>
          </cell>
        </row>
        <row r="224">
          <cell r="R224">
            <v>2</v>
          </cell>
          <cell r="T224" t="str">
            <v>Rud S. Kotabadjo</v>
          </cell>
          <cell r="U224" t="e">
            <v>#REF!</v>
          </cell>
          <cell r="V224" t="str">
            <v>-</v>
          </cell>
          <cell r="W224" t="str">
            <v>P</v>
          </cell>
          <cell r="X224" t="str">
            <v>Daeo</v>
          </cell>
          <cell r="Y224" t="str">
            <v>09.02.1950</v>
          </cell>
          <cell r="Z224" t="e">
            <v>#REF!</v>
          </cell>
          <cell r="AA224" t="e">
            <v>#REF!</v>
          </cell>
          <cell r="AB224" t="e">
            <v>#REF!</v>
          </cell>
          <cell r="AC224" t="str">
            <v>IRT</v>
          </cell>
          <cell r="AD224" t="e">
            <v>#REF!</v>
          </cell>
          <cell r="AE224" t="e">
            <v>#REF!</v>
          </cell>
        </row>
        <row r="225">
          <cell r="R225">
            <v>2</v>
          </cell>
          <cell r="T225" t="str">
            <v>Ronaldo Kotabadjo</v>
          </cell>
          <cell r="U225">
            <v>0</v>
          </cell>
          <cell r="V225" t="str">
            <v>L</v>
          </cell>
          <cell r="W225" t="str">
            <v>-</v>
          </cell>
          <cell r="X225" t="str">
            <v>Daeo</v>
          </cell>
          <cell r="Y225" t="str">
            <v>04.12.1986</v>
          </cell>
          <cell r="Z225">
            <v>36</v>
          </cell>
          <cell r="AA225" t="str">
            <v>-</v>
          </cell>
          <cell r="AB225" t="str">
            <v>SMA</v>
          </cell>
          <cell r="AC225" t="str">
            <v>Swasta</v>
          </cell>
          <cell r="AD225" t="str">
            <v>Belum Kawin</v>
          </cell>
          <cell r="AE225" t="str">
            <v>Anak</v>
          </cell>
        </row>
        <row r="226">
          <cell r="R226">
            <v>2</v>
          </cell>
          <cell r="T226" t="str">
            <v>Siska M. Sambali</v>
          </cell>
          <cell r="U226">
            <v>0</v>
          </cell>
          <cell r="V226" t="str">
            <v>-</v>
          </cell>
          <cell r="W226" t="str">
            <v>P</v>
          </cell>
          <cell r="X226" t="str">
            <v>Daeo</v>
          </cell>
          <cell r="Y226" t="str">
            <v>19.09.1979</v>
          </cell>
          <cell r="Z226">
            <v>43</v>
          </cell>
          <cell r="AA226" t="str">
            <v>-</v>
          </cell>
          <cell r="AB226" t="str">
            <v>SD</v>
          </cell>
          <cell r="AC226" t="str">
            <v>Wiraswasta</v>
          </cell>
          <cell r="AD226" t="str">
            <v>Belum Kawin</v>
          </cell>
          <cell r="AE226" t="str">
            <v>Anak</v>
          </cell>
        </row>
        <row r="227">
          <cell r="R227">
            <v>2</v>
          </cell>
          <cell r="T227" t="e">
            <v>#REF!</v>
          </cell>
          <cell r="U227" t="e">
            <v>#REF!</v>
          </cell>
          <cell r="V227" t="e">
            <v>#REF!</v>
          </cell>
          <cell r="W227" t="e">
            <v>#REF!</v>
          </cell>
          <cell r="X227" t="e">
            <v>#REF!</v>
          </cell>
          <cell r="Y227" t="e">
            <v>#REF!</v>
          </cell>
          <cell r="Z227" t="e">
            <v>#REF!</v>
          </cell>
          <cell r="AA227" t="e">
            <v>#REF!</v>
          </cell>
          <cell r="AB227" t="e">
            <v>#REF!</v>
          </cell>
          <cell r="AC227" t="e">
            <v>#REF!</v>
          </cell>
          <cell r="AD227" t="e">
            <v>#REF!</v>
          </cell>
          <cell r="AE227" t="e">
            <v>#REF!</v>
          </cell>
        </row>
        <row r="228">
          <cell r="R228">
            <v>2</v>
          </cell>
          <cell r="T228" t="e">
            <v>#REF!</v>
          </cell>
          <cell r="U228" t="e">
            <v>#REF!</v>
          </cell>
          <cell r="V228" t="e">
            <v>#REF!</v>
          </cell>
          <cell r="W228" t="e">
            <v>#REF!</v>
          </cell>
          <cell r="X228" t="e">
            <v>#REF!</v>
          </cell>
          <cell r="Y228" t="e">
            <v>#REF!</v>
          </cell>
          <cell r="Z228" t="e">
            <v>#REF!</v>
          </cell>
          <cell r="AA228" t="e">
            <v>#REF!</v>
          </cell>
          <cell r="AB228" t="e">
            <v>#REF!</v>
          </cell>
          <cell r="AC228" t="e">
            <v>#REF!</v>
          </cell>
          <cell r="AD228" t="e">
            <v>#REF!</v>
          </cell>
          <cell r="AE228" t="e">
            <v>#REF!</v>
          </cell>
        </row>
        <row r="229">
          <cell r="R229">
            <v>2</v>
          </cell>
          <cell r="T229" t="str">
            <v>Ramli Limoro</v>
          </cell>
          <cell r="U229">
            <v>0</v>
          </cell>
          <cell r="V229" t="str">
            <v>L</v>
          </cell>
          <cell r="W229" t="str">
            <v>-</v>
          </cell>
          <cell r="X229" t="str">
            <v>Korago</v>
          </cell>
          <cell r="Y229" t="str">
            <v>13.07.1993</v>
          </cell>
          <cell r="Z229">
            <v>29</v>
          </cell>
          <cell r="AA229" t="str">
            <v>-</v>
          </cell>
          <cell r="AB229" t="str">
            <v>SMA</v>
          </cell>
          <cell r="AC229" t="str">
            <v>-</v>
          </cell>
          <cell r="AD229" t="str">
            <v>Belum Kawin</v>
          </cell>
          <cell r="AE229" t="str">
            <v>Anak</v>
          </cell>
        </row>
        <row r="230">
          <cell r="R230">
            <v>2</v>
          </cell>
          <cell r="T230" t="str">
            <v>Felin F. Sambali</v>
          </cell>
          <cell r="U230">
            <v>0</v>
          </cell>
          <cell r="V230" t="str">
            <v>-</v>
          </cell>
          <cell r="W230" t="str">
            <v>P</v>
          </cell>
          <cell r="X230" t="str">
            <v>Tobelo</v>
          </cell>
          <cell r="Y230" t="str">
            <v>05.02.2006</v>
          </cell>
          <cell r="Z230">
            <v>16</v>
          </cell>
          <cell r="AA230" t="str">
            <v>-</v>
          </cell>
          <cell r="AB230" t="str">
            <v>SMA</v>
          </cell>
          <cell r="AC230" t="str">
            <v>Siswa</v>
          </cell>
          <cell r="AD230" t="str">
            <v>Belum Kawin</v>
          </cell>
          <cell r="AE230" t="str">
            <v>Cucu</v>
          </cell>
        </row>
        <row r="231">
          <cell r="R231">
            <v>2</v>
          </cell>
          <cell r="T231" t="str">
            <v>Seflin B. Sambali</v>
          </cell>
          <cell r="U231">
            <v>0</v>
          </cell>
          <cell r="V231" t="str">
            <v>-</v>
          </cell>
          <cell r="W231" t="str">
            <v>P</v>
          </cell>
          <cell r="X231" t="str">
            <v>Tobelo</v>
          </cell>
          <cell r="Y231" t="str">
            <v>28.09.2009</v>
          </cell>
          <cell r="Z231">
            <v>13</v>
          </cell>
          <cell r="AA231" t="str">
            <v>-</v>
          </cell>
          <cell r="AB231" t="str">
            <v>SMP</v>
          </cell>
          <cell r="AC231" t="str">
            <v>Siswa</v>
          </cell>
          <cell r="AD231" t="str">
            <v>Belum Kawin</v>
          </cell>
          <cell r="AE231" t="str">
            <v>Cucu</v>
          </cell>
        </row>
        <row r="232">
          <cell r="R232">
            <v>2</v>
          </cell>
          <cell r="T232" t="str">
            <v>Jein Chyntia Baraguna</v>
          </cell>
          <cell r="U232">
            <v>0</v>
          </cell>
          <cell r="V232" t="str">
            <v>-</v>
          </cell>
          <cell r="W232" t="str">
            <v>P</v>
          </cell>
          <cell r="X232" t="str">
            <v>Tutuhu</v>
          </cell>
          <cell r="Y232" t="str">
            <v>08.07.2004</v>
          </cell>
          <cell r="Z232">
            <v>18</v>
          </cell>
          <cell r="AA232" t="str">
            <v>-</v>
          </cell>
          <cell r="AB232" t="str">
            <v>SD</v>
          </cell>
          <cell r="AC232" t="str">
            <v>-</v>
          </cell>
          <cell r="AD232" t="str">
            <v>Belum Kawin</v>
          </cell>
          <cell r="AE232" t="str">
            <v>Cucu</v>
          </cell>
        </row>
        <row r="233">
          <cell r="R233">
            <v>2</v>
          </cell>
          <cell r="T233" t="e">
            <v>#REF!</v>
          </cell>
          <cell r="U233" t="e">
            <v>#REF!</v>
          </cell>
          <cell r="V233" t="e">
            <v>#REF!</v>
          </cell>
          <cell r="W233" t="e">
            <v>#REF!</v>
          </cell>
          <cell r="X233" t="e">
            <v>#REF!</v>
          </cell>
          <cell r="Y233" t="e">
            <v>#REF!</v>
          </cell>
          <cell r="Z233" t="e">
            <v>#REF!</v>
          </cell>
          <cell r="AA233" t="e">
            <v>#REF!</v>
          </cell>
          <cell r="AB233" t="e">
            <v>#REF!</v>
          </cell>
          <cell r="AC233" t="e">
            <v>#REF!</v>
          </cell>
          <cell r="AD233" t="e">
            <v>#REF!</v>
          </cell>
          <cell r="AE233" t="e">
            <v>#REF!</v>
          </cell>
        </row>
        <row r="234">
          <cell r="N234" t="str">
            <v>L12</v>
          </cell>
          <cell r="R234">
            <v>2</v>
          </cell>
          <cell r="T234" t="e">
            <v>#REF!</v>
          </cell>
          <cell r="U234" t="e">
            <v>#REF!</v>
          </cell>
          <cell r="V234" t="e">
            <v>#REF!</v>
          </cell>
          <cell r="W234" t="e">
            <v>#REF!</v>
          </cell>
          <cell r="X234" t="e">
            <v>#REF!</v>
          </cell>
          <cell r="Y234" t="e">
            <v>#REF!</v>
          </cell>
          <cell r="Z234" t="e">
            <v>#REF!</v>
          </cell>
          <cell r="AA234" t="e">
            <v>#REF!</v>
          </cell>
          <cell r="AB234" t="e">
            <v>#REF!</v>
          </cell>
          <cell r="AC234" t="e">
            <v>#REF!</v>
          </cell>
          <cell r="AD234" t="e">
            <v>#REF!</v>
          </cell>
          <cell r="AE234" t="e">
            <v>#REF!</v>
          </cell>
        </row>
        <row r="235">
          <cell r="R235">
            <v>2</v>
          </cell>
          <cell r="T235" t="str">
            <v>Billyvansius Ollo Patiasina</v>
          </cell>
          <cell r="U235">
            <v>0</v>
          </cell>
          <cell r="V235" t="str">
            <v>L</v>
          </cell>
          <cell r="W235" t="str">
            <v>-</v>
          </cell>
          <cell r="X235" t="str">
            <v>Tongutesungi</v>
          </cell>
          <cell r="Y235" t="str">
            <v>03.04.1995</v>
          </cell>
          <cell r="Z235">
            <v>27</v>
          </cell>
          <cell r="AA235" t="str">
            <v>-</v>
          </cell>
          <cell r="AB235" t="str">
            <v>SMK</v>
          </cell>
          <cell r="AC235" t="str">
            <v>Siswa</v>
          </cell>
          <cell r="AD235" t="str">
            <v>Belum Kawin</v>
          </cell>
          <cell r="AE235" t="str">
            <v>Adik</v>
          </cell>
        </row>
        <row r="236">
          <cell r="R236">
            <v>2</v>
          </cell>
          <cell r="T236" t="e">
            <v>#REF!</v>
          </cell>
          <cell r="U236" t="e">
            <v>#REF!</v>
          </cell>
          <cell r="V236" t="e">
            <v>#REF!</v>
          </cell>
          <cell r="W236" t="e">
            <v>#REF!</v>
          </cell>
          <cell r="X236" t="e">
            <v>#REF!</v>
          </cell>
          <cell r="Y236" t="e">
            <v>#REF!</v>
          </cell>
          <cell r="Z236" t="e">
            <v>#REF!</v>
          </cell>
          <cell r="AA236" t="e">
            <v>#REF!</v>
          </cell>
          <cell r="AB236" t="e">
            <v>#REF!</v>
          </cell>
          <cell r="AC236" t="e">
            <v>#REF!</v>
          </cell>
          <cell r="AD236" t="e">
            <v>#REF!</v>
          </cell>
          <cell r="AE236" t="e">
            <v>#REF!</v>
          </cell>
        </row>
        <row r="237">
          <cell r="R237">
            <v>2</v>
          </cell>
          <cell r="T237" t="e">
            <v>#REF!</v>
          </cell>
          <cell r="U237" t="e">
            <v>#REF!</v>
          </cell>
          <cell r="V237" t="e">
            <v>#REF!</v>
          </cell>
          <cell r="W237" t="e">
            <v>#REF!</v>
          </cell>
          <cell r="X237" t="e">
            <v>#REF!</v>
          </cell>
          <cell r="Y237" t="e">
            <v>#REF!</v>
          </cell>
          <cell r="Z237" t="e">
            <v>#REF!</v>
          </cell>
          <cell r="AA237" t="e">
            <v>#REF!</v>
          </cell>
          <cell r="AB237" t="e">
            <v>#REF!</v>
          </cell>
          <cell r="AC237" t="e">
            <v>#REF!</v>
          </cell>
          <cell r="AD237" t="e">
            <v>#REF!</v>
          </cell>
          <cell r="AE237" t="e">
            <v>#REF!</v>
          </cell>
        </row>
        <row r="238">
          <cell r="R238">
            <v>2</v>
          </cell>
          <cell r="T238" t="str">
            <v>Yosepikal S. Kayely</v>
          </cell>
          <cell r="U238" t="str">
            <v>WKO</v>
          </cell>
          <cell r="V238" t="str">
            <v>L</v>
          </cell>
          <cell r="W238" t="str">
            <v>-</v>
          </cell>
          <cell r="X238" t="str">
            <v>Ternate</v>
          </cell>
          <cell r="Y238" t="str">
            <v>03.05.1985</v>
          </cell>
          <cell r="Z238">
            <v>37</v>
          </cell>
          <cell r="AA238" t="str">
            <v>16.03.2012</v>
          </cell>
          <cell r="AB238" t="str">
            <v>D3</v>
          </cell>
          <cell r="AC238" t="str">
            <v>Guru SD</v>
          </cell>
          <cell r="AD238" t="str">
            <v>Kawin</v>
          </cell>
          <cell r="AE238" t="str">
            <v>Suami</v>
          </cell>
        </row>
        <row r="239">
          <cell r="R239">
            <v>2</v>
          </cell>
          <cell r="T239" t="str">
            <v>Deyske Deis Punuhsingon</v>
          </cell>
          <cell r="U239">
            <v>0</v>
          </cell>
          <cell r="V239" t="str">
            <v>-</v>
          </cell>
          <cell r="W239" t="str">
            <v>P</v>
          </cell>
          <cell r="X239" t="str">
            <v>Wiau</v>
          </cell>
          <cell r="Y239" t="str">
            <v>17.12.1984</v>
          </cell>
          <cell r="Z239">
            <v>38</v>
          </cell>
          <cell r="AA239" t="str">
            <v>-</v>
          </cell>
          <cell r="AB239" t="str">
            <v>S1</v>
          </cell>
          <cell r="AC239" t="str">
            <v>IRT</v>
          </cell>
          <cell r="AD239" t="str">
            <v>Kawin</v>
          </cell>
          <cell r="AE239" t="str">
            <v>Istri</v>
          </cell>
        </row>
        <row r="240">
          <cell r="R240">
            <v>2</v>
          </cell>
          <cell r="T240" t="e">
            <v>#REF!</v>
          </cell>
          <cell r="U240" t="e">
            <v>#REF!</v>
          </cell>
          <cell r="V240" t="e">
            <v>#REF!</v>
          </cell>
          <cell r="W240" t="e">
            <v>#REF!</v>
          </cell>
          <cell r="X240" t="e">
            <v>#REF!</v>
          </cell>
          <cell r="Y240" t="e">
            <v>#REF!</v>
          </cell>
          <cell r="Z240" t="e">
            <v>#REF!</v>
          </cell>
          <cell r="AA240" t="e">
            <v>#REF!</v>
          </cell>
          <cell r="AB240" t="e">
            <v>#REF!</v>
          </cell>
          <cell r="AC240" t="e">
            <v>#REF!</v>
          </cell>
          <cell r="AD240" t="e">
            <v>#REF!</v>
          </cell>
          <cell r="AE240" t="e">
            <v>#REF!</v>
          </cell>
        </row>
        <row r="241">
          <cell r="R241">
            <v>2</v>
          </cell>
          <cell r="T241" t="e">
            <v>#REF!</v>
          </cell>
          <cell r="U241" t="e">
            <v>#REF!</v>
          </cell>
          <cell r="V241" t="e">
            <v>#REF!</v>
          </cell>
          <cell r="W241" t="e">
            <v>#REF!</v>
          </cell>
          <cell r="X241" t="e">
            <v>#REF!</v>
          </cell>
          <cell r="Y241" t="e">
            <v>#REF!</v>
          </cell>
          <cell r="Z241" t="e">
            <v>#REF!</v>
          </cell>
          <cell r="AA241" t="e">
            <v>#REF!</v>
          </cell>
          <cell r="AB241" t="e">
            <v>#REF!</v>
          </cell>
          <cell r="AC241" t="e">
            <v>#REF!</v>
          </cell>
          <cell r="AD241" t="e">
            <v>#REF!</v>
          </cell>
          <cell r="AE241" t="e">
            <v>#REF!</v>
          </cell>
        </row>
        <row r="242">
          <cell r="R242">
            <v>2</v>
          </cell>
          <cell r="T242" t="str">
            <v>Rolando Politon</v>
          </cell>
          <cell r="U242" t="str">
            <v>WKO</v>
          </cell>
          <cell r="V242" t="str">
            <v>L</v>
          </cell>
          <cell r="W242" t="str">
            <v>-</v>
          </cell>
          <cell r="X242" t="str">
            <v>Manado</v>
          </cell>
          <cell r="Y242" t="str">
            <v>15.07.1989</v>
          </cell>
          <cell r="Z242">
            <v>33</v>
          </cell>
          <cell r="AA242" t="str">
            <v>22.12.2019</v>
          </cell>
          <cell r="AB242" t="str">
            <v>SMA</v>
          </cell>
          <cell r="AC242" t="str">
            <v>Wiraswasta</v>
          </cell>
          <cell r="AD242" t="str">
            <v>Kawin</v>
          </cell>
          <cell r="AE242" t="str">
            <v>Suami</v>
          </cell>
        </row>
        <row r="243">
          <cell r="R243">
            <v>2</v>
          </cell>
          <cell r="T243" t="str">
            <v>Ananias Dine</v>
          </cell>
          <cell r="U243" t="str">
            <v>WKO</v>
          </cell>
          <cell r="V243" t="str">
            <v>L</v>
          </cell>
          <cell r="W243" t="str">
            <v>-</v>
          </cell>
          <cell r="X243" t="str">
            <v>Balisoan</v>
          </cell>
          <cell r="Y243" t="str">
            <v>11.05.1977</v>
          </cell>
          <cell r="Z243">
            <v>45</v>
          </cell>
          <cell r="AA243" t="str">
            <v>07.07.2003</v>
          </cell>
          <cell r="AB243" t="str">
            <v>SMA</v>
          </cell>
          <cell r="AC243" t="str">
            <v>Honor</v>
          </cell>
          <cell r="AD243" t="str">
            <v>Kawin</v>
          </cell>
          <cell r="AE243" t="str">
            <v>Suami</v>
          </cell>
        </row>
        <row r="244">
          <cell r="R244">
            <v>2</v>
          </cell>
          <cell r="T244" t="str">
            <v>Pristira Bawole</v>
          </cell>
          <cell r="U244">
            <v>0</v>
          </cell>
          <cell r="V244" t="str">
            <v>-</v>
          </cell>
          <cell r="W244" t="str">
            <v>P</v>
          </cell>
          <cell r="X244" t="str">
            <v>Ternate</v>
          </cell>
          <cell r="Y244" t="str">
            <v>21.07.1980</v>
          </cell>
          <cell r="Z244">
            <v>42</v>
          </cell>
          <cell r="AA244" t="str">
            <v>-</v>
          </cell>
          <cell r="AB244" t="str">
            <v>D3</v>
          </cell>
          <cell r="AC244" t="str">
            <v>Honor</v>
          </cell>
          <cell r="AD244" t="str">
            <v>Kawin</v>
          </cell>
          <cell r="AE244" t="str">
            <v>Istri</v>
          </cell>
        </row>
        <row r="245">
          <cell r="R245">
            <v>2</v>
          </cell>
          <cell r="T245" t="str">
            <v>Deovolentia Bawole</v>
          </cell>
          <cell r="U245">
            <v>0</v>
          </cell>
          <cell r="V245" t="str">
            <v>L</v>
          </cell>
          <cell r="W245" t="str">
            <v>-</v>
          </cell>
          <cell r="X245" t="str">
            <v>Golo</v>
          </cell>
          <cell r="Y245" t="str">
            <v>17.04.2004</v>
          </cell>
          <cell r="Z245">
            <v>18</v>
          </cell>
          <cell r="AA245" t="str">
            <v>-</v>
          </cell>
          <cell r="AB245" t="str">
            <v>SD</v>
          </cell>
          <cell r="AC245" t="str">
            <v>-</v>
          </cell>
          <cell r="AD245" t="str">
            <v>Belum Kawin</v>
          </cell>
          <cell r="AE245" t="str">
            <v>Anak</v>
          </cell>
        </row>
        <row r="246">
          <cell r="R246">
            <v>2</v>
          </cell>
          <cell r="T246" t="str">
            <v>Deividentia Bawole</v>
          </cell>
          <cell r="U246">
            <v>0</v>
          </cell>
          <cell r="V246" t="str">
            <v>L</v>
          </cell>
          <cell r="W246" t="str">
            <v>-</v>
          </cell>
          <cell r="X246" t="str">
            <v>Golo</v>
          </cell>
          <cell r="Y246" t="str">
            <v>20.05.2006</v>
          </cell>
          <cell r="Z246">
            <v>16</v>
          </cell>
          <cell r="AA246" t="str">
            <v>-</v>
          </cell>
          <cell r="AB246" t="str">
            <v>SD</v>
          </cell>
          <cell r="AC246" t="str">
            <v>-</v>
          </cell>
          <cell r="AD246" t="str">
            <v>Belum Kawin</v>
          </cell>
          <cell r="AE246" t="str">
            <v>Anak</v>
          </cell>
        </row>
        <row r="247">
          <cell r="R247">
            <v>2</v>
          </cell>
          <cell r="T247" t="str">
            <v>Dini Bawole</v>
          </cell>
          <cell r="U247">
            <v>0</v>
          </cell>
          <cell r="V247" t="str">
            <v>-</v>
          </cell>
          <cell r="W247" t="str">
            <v>P</v>
          </cell>
          <cell r="X247" t="str">
            <v>Ibu</v>
          </cell>
          <cell r="Y247" t="str">
            <v>20.04.1997</v>
          </cell>
          <cell r="Z247">
            <v>25</v>
          </cell>
          <cell r="AA247" t="str">
            <v>-</v>
          </cell>
          <cell r="AB247" t="str">
            <v>SMA</v>
          </cell>
          <cell r="AC247" t="str">
            <v>Siswa</v>
          </cell>
          <cell r="AD247" t="str">
            <v>Belum Kawin</v>
          </cell>
          <cell r="AE247" t="str">
            <v>Saudara</v>
          </cell>
        </row>
        <row r="248">
          <cell r="R248">
            <v>2</v>
          </cell>
          <cell r="T248" t="e">
            <v>#REF!</v>
          </cell>
          <cell r="U248" t="e">
            <v>#REF!</v>
          </cell>
          <cell r="V248" t="e">
            <v>#REF!</v>
          </cell>
          <cell r="W248" t="e">
            <v>#REF!</v>
          </cell>
          <cell r="X248" t="e">
            <v>#REF!</v>
          </cell>
          <cell r="Y248" t="e">
            <v>#REF!</v>
          </cell>
          <cell r="Z248" t="e">
            <v>#REF!</v>
          </cell>
          <cell r="AA248" t="e">
            <v>#REF!</v>
          </cell>
          <cell r="AB248" t="e">
            <v>#REF!</v>
          </cell>
          <cell r="AC248" t="e">
            <v>#REF!</v>
          </cell>
          <cell r="AD248" t="e">
            <v>#REF!</v>
          </cell>
          <cell r="AE248" t="e">
            <v>#REF!</v>
          </cell>
        </row>
        <row r="249">
          <cell r="R249">
            <v>2</v>
          </cell>
          <cell r="T249" t="e">
            <v>#REF!</v>
          </cell>
          <cell r="U249" t="e">
            <v>#REF!</v>
          </cell>
          <cell r="V249" t="e">
            <v>#REF!</v>
          </cell>
          <cell r="W249" t="e">
            <v>#REF!</v>
          </cell>
          <cell r="X249" t="e">
            <v>#REF!</v>
          </cell>
          <cell r="Y249" t="e">
            <v>#REF!</v>
          </cell>
          <cell r="Z249" t="e">
            <v>#REF!</v>
          </cell>
          <cell r="AA249" t="e">
            <v>#REF!</v>
          </cell>
          <cell r="AB249" t="e">
            <v>#REF!</v>
          </cell>
          <cell r="AC249" t="e">
            <v>#REF!</v>
          </cell>
          <cell r="AD249" t="e">
            <v>#REF!</v>
          </cell>
          <cell r="AE249" t="e">
            <v>#REF!</v>
          </cell>
        </row>
        <row r="250">
          <cell r="R250">
            <v>2</v>
          </cell>
          <cell r="T250" t="str">
            <v>Christi Nur</v>
          </cell>
          <cell r="U250">
            <v>0</v>
          </cell>
          <cell r="V250" t="str">
            <v>-</v>
          </cell>
          <cell r="W250" t="str">
            <v>P</v>
          </cell>
          <cell r="X250" t="str">
            <v>Jawa Tengah</v>
          </cell>
          <cell r="Y250" t="str">
            <v>25.01.1985</v>
          </cell>
          <cell r="Z250">
            <v>37</v>
          </cell>
          <cell r="AA250" t="str">
            <v>-</v>
          </cell>
          <cell r="AB250" t="str">
            <v>SMP</v>
          </cell>
          <cell r="AC250" t="str">
            <v>IRT</v>
          </cell>
          <cell r="AD250" t="str">
            <v>Kawin</v>
          </cell>
          <cell r="AE250" t="str">
            <v>Istri</v>
          </cell>
        </row>
        <row r="251">
          <cell r="R251">
            <v>2</v>
          </cell>
          <cell r="T251" t="e">
            <v>#REF!</v>
          </cell>
          <cell r="U251">
            <v>0</v>
          </cell>
          <cell r="V251" t="e">
            <v>#REF!</v>
          </cell>
          <cell r="W251" t="e">
            <v>#REF!</v>
          </cell>
          <cell r="X251" t="e">
            <v>#REF!</v>
          </cell>
          <cell r="Y251" t="e">
            <v>#REF!</v>
          </cell>
          <cell r="Z251" t="e">
            <v>#REF!</v>
          </cell>
          <cell r="AA251" t="e">
            <v>#REF!</v>
          </cell>
          <cell r="AB251" t="e">
            <v>#REF!</v>
          </cell>
          <cell r="AC251" t="e">
            <v>#REF!</v>
          </cell>
          <cell r="AD251" t="e">
            <v>#REF!</v>
          </cell>
          <cell r="AE251" t="e">
            <v>#REF!</v>
          </cell>
        </row>
        <row r="252">
          <cell r="N252" t="str">
            <v>L13</v>
          </cell>
          <cell r="R252">
            <v>2</v>
          </cell>
          <cell r="T252" t="e">
            <v>#REF!</v>
          </cell>
          <cell r="U252" t="e">
            <v>#REF!</v>
          </cell>
          <cell r="V252" t="e">
            <v>#REF!</v>
          </cell>
          <cell r="W252" t="e">
            <v>#REF!</v>
          </cell>
          <cell r="X252" t="e">
            <v>#REF!</v>
          </cell>
          <cell r="Y252" t="e">
            <v>#REF!</v>
          </cell>
          <cell r="Z252" t="e">
            <v>#REF!</v>
          </cell>
          <cell r="AA252" t="e">
            <v>#REF!</v>
          </cell>
          <cell r="AB252" t="e">
            <v>#REF!</v>
          </cell>
          <cell r="AC252" t="e">
            <v>#REF!</v>
          </cell>
          <cell r="AD252" t="e">
            <v>#REF!</v>
          </cell>
          <cell r="AE252" t="e">
            <v>#REF!</v>
          </cell>
        </row>
        <row r="253">
          <cell r="R253">
            <v>3</v>
          </cell>
          <cell r="T253" t="str">
            <v>Adolof Larangahen</v>
          </cell>
          <cell r="U253" t="str">
            <v>WKO</v>
          </cell>
          <cell r="V253" t="str">
            <v>L</v>
          </cell>
          <cell r="W253" t="str">
            <v>-</v>
          </cell>
          <cell r="X253" t="str">
            <v>Morotai</v>
          </cell>
          <cell r="Y253" t="str">
            <v>01.08.1954</v>
          </cell>
          <cell r="Z253">
            <v>68</v>
          </cell>
          <cell r="AA253" t="str">
            <v>17.04.1992</v>
          </cell>
          <cell r="AB253" t="str">
            <v>SD</v>
          </cell>
          <cell r="AC253" t="str">
            <v>Tani</v>
          </cell>
          <cell r="AD253" t="str">
            <v>Kawin</v>
          </cell>
          <cell r="AE253" t="str">
            <v>Suami</v>
          </cell>
        </row>
        <row r="254">
          <cell r="R254">
            <v>3</v>
          </cell>
          <cell r="T254" t="e">
            <v>#REF!</v>
          </cell>
          <cell r="U254" t="e">
            <v>#REF!</v>
          </cell>
          <cell r="V254" t="e">
            <v>#REF!</v>
          </cell>
          <cell r="W254" t="e">
            <v>#REF!</v>
          </cell>
          <cell r="X254" t="e">
            <v>#REF!</v>
          </cell>
          <cell r="Y254" t="e">
            <v>#REF!</v>
          </cell>
          <cell r="Z254" t="e">
            <v>#REF!</v>
          </cell>
          <cell r="AA254" t="e">
            <v>#REF!</v>
          </cell>
          <cell r="AB254" t="e">
            <v>#REF!</v>
          </cell>
          <cell r="AC254" t="e">
            <v>#REF!</v>
          </cell>
          <cell r="AD254" t="e">
            <v>#REF!</v>
          </cell>
          <cell r="AE254" t="e">
            <v>#REF!</v>
          </cell>
        </row>
        <row r="255">
          <cell r="B255">
            <v>18</v>
          </cell>
          <cell r="R255">
            <v>3</v>
          </cell>
          <cell r="S255" t="str">
            <v>KWP 3.5/S/018/XXVII/2013</v>
          </cell>
          <cell r="T255" t="str">
            <v>Tri Larangahen, S.Pd</v>
          </cell>
          <cell r="U255" t="str">
            <v>WKO</v>
          </cell>
          <cell r="V255" t="str">
            <v>-</v>
          </cell>
          <cell r="W255" t="str">
            <v>P</v>
          </cell>
          <cell r="X255" t="str">
            <v>Akedaga</v>
          </cell>
          <cell r="Y255" t="str">
            <v>06.12.1992</v>
          </cell>
          <cell r="Z255">
            <v>30</v>
          </cell>
          <cell r="AA255" t="str">
            <v>30.08.2018</v>
          </cell>
          <cell r="AB255" t="str">
            <v>S1</v>
          </cell>
          <cell r="AC255" t="str">
            <v>PNS</v>
          </cell>
          <cell r="AD255" t="str">
            <v>Kawin</v>
          </cell>
          <cell r="AE255" t="str">
            <v>Kepala Keluarga</v>
          </cell>
        </row>
        <row r="256">
          <cell r="R256">
            <v>3</v>
          </cell>
          <cell r="T256" t="e">
            <v>#REF!</v>
          </cell>
          <cell r="U256" t="e">
            <v>#REF!</v>
          </cell>
          <cell r="V256" t="e">
            <v>#REF!</v>
          </cell>
          <cell r="W256" t="e">
            <v>#REF!</v>
          </cell>
          <cell r="X256" t="e">
            <v>#REF!</v>
          </cell>
          <cell r="Y256" t="e">
            <v>#REF!</v>
          </cell>
          <cell r="Z256" t="e">
            <v>#REF!</v>
          </cell>
          <cell r="AA256" t="e">
            <v>#REF!</v>
          </cell>
          <cell r="AB256" t="e">
            <v>#REF!</v>
          </cell>
          <cell r="AC256" t="e">
            <v>#REF!</v>
          </cell>
          <cell r="AD256" t="e">
            <v>#REF!</v>
          </cell>
          <cell r="AE256" t="e">
            <v>#REF!</v>
          </cell>
        </row>
        <row r="257">
          <cell r="R257">
            <v>3</v>
          </cell>
          <cell r="T257" t="e">
            <v>#REF!</v>
          </cell>
          <cell r="U257" t="e">
            <v>#REF!</v>
          </cell>
          <cell r="V257" t="e">
            <v>#REF!</v>
          </cell>
          <cell r="W257" t="e">
            <v>#REF!</v>
          </cell>
          <cell r="X257" t="e">
            <v>#REF!</v>
          </cell>
          <cell r="Y257" t="e">
            <v>#REF!</v>
          </cell>
          <cell r="Z257" t="e">
            <v>#REF!</v>
          </cell>
          <cell r="AA257" t="e">
            <v>#REF!</v>
          </cell>
          <cell r="AB257" t="e">
            <v>#REF!</v>
          </cell>
          <cell r="AC257" t="e">
            <v>#REF!</v>
          </cell>
          <cell r="AD257" t="e">
            <v>#REF!</v>
          </cell>
          <cell r="AE257" t="e">
            <v>#REF!</v>
          </cell>
        </row>
        <row r="258">
          <cell r="R258">
            <v>3</v>
          </cell>
          <cell r="T258" t="e">
            <v>#REF!</v>
          </cell>
          <cell r="U258" t="e">
            <v>#REF!</v>
          </cell>
          <cell r="V258" t="e">
            <v>#REF!</v>
          </cell>
          <cell r="W258" t="e">
            <v>#REF!</v>
          </cell>
          <cell r="X258" t="e">
            <v>#REF!</v>
          </cell>
          <cell r="Y258" t="e">
            <v>#REF!</v>
          </cell>
          <cell r="Z258" t="e">
            <v>#REF!</v>
          </cell>
          <cell r="AA258" t="e">
            <v>#REF!</v>
          </cell>
          <cell r="AB258" t="e">
            <v>#REF!</v>
          </cell>
          <cell r="AC258" t="e">
            <v>#REF!</v>
          </cell>
          <cell r="AD258" t="e">
            <v>#REF!</v>
          </cell>
          <cell r="AE258" t="e">
            <v>#REF!</v>
          </cell>
        </row>
        <row r="259">
          <cell r="N259" t="str">
            <v>L14</v>
          </cell>
          <cell r="R259">
            <v>3</v>
          </cell>
          <cell r="T259" t="e">
            <v>#REF!</v>
          </cell>
          <cell r="U259" t="e">
            <v>#REF!</v>
          </cell>
          <cell r="V259" t="e">
            <v>#REF!</v>
          </cell>
          <cell r="W259" t="e">
            <v>#REF!</v>
          </cell>
          <cell r="X259" t="e">
            <v>#REF!</v>
          </cell>
          <cell r="Y259" t="e">
            <v>#REF!</v>
          </cell>
          <cell r="Z259" t="e">
            <v>#REF!</v>
          </cell>
          <cell r="AA259" t="e">
            <v>#REF!</v>
          </cell>
          <cell r="AB259" t="e">
            <v>#REF!</v>
          </cell>
          <cell r="AC259" t="e">
            <v>#REF!</v>
          </cell>
          <cell r="AD259" t="e">
            <v>#REF!</v>
          </cell>
          <cell r="AE259" t="e">
            <v>#REF!</v>
          </cell>
        </row>
        <row r="260">
          <cell r="R260">
            <v>3</v>
          </cell>
          <cell r="T260" t="e">
            <v>#REF!</v>
          </cell>
          <cell r="U260" t="e">
            <v>#REF!</v>
          </cell>
          <cell r="V260" t="e">
            <v>#REF!</v>
          </cell>
          <cell r="W260" t="e">
            <v>#REF!</v>
          </cell>
          <cell r="X260" t="e">
            <v>#REF!</v>
          </cell>
          <cell r="Y260" t="e">
            <v>#REF!</v>
          </cell>
          <cell r="Z260" t="e">
            <v>#REF!</v>
          </cell>
          <cell r="AA260" t="e">
            <v>#REF!</v>
          </cell>
          <cell r="AB260" t="e">
            <v>#REF!</v>
          </cell>
          <cell r="AC260" t="e">
            <v>#REF!</v>
          </cell>
          <cell r="AD260" t="e">
            <v>#REF!</v>
          </cell>
          <cell r="AE260" t="e">
            <v>#REF!</v>
          </cell>
        </row>
        <row r="261">
          <cell r="R261">
            <v>3</v>
          </cell>
          <cell r="T261" t="str">
            <v>Apriyanto Lantaka</v>
          </cell>
          <cell r="U261" t="str">
            <v>WKO</v>
          </cell>
          <cell r="V261" t="str">
            <v>L</v>
          </cell>
          <cell r="W261" t="str">
            <v>-</v>
          </cell>
          <cell r="X261" t="str">
            <v>Gamsungi</v>
          </cell>
          <cell r="Y261" t="str">
            <v>09.04.1972</v>
          </cell>
          <cell r="Z261">
            <v>50</v>
          </cell>
          <cell r="AA261" t="str">
            <v>-</v>
          </cell>
          <cell r="AB261" t="str">
            <v>SD</v>
          </cell>
          <cell r="AC261" t="str">
            <v>Tani</v>
          </cell>
          <cell r="AD261" t="str">
            <v>Kawin</v>
          </cell>
          <cell r="AE261" t="str">
            <v>Suami</v>
          </cell>
        </row>
        <row r="262">
          <cell r="R262">
            <v>3</v>
          </cell>
          <cell r="T262" t="e">
            <v>#REF!</v>
          </cell>
          <cell r="U262" t="e">
            <v>#REF!</v>
          </cell>
          <cell r="V262" t="e">
            <v>#REF!</v>
          </cell>
          <cell r="W262" t="e">
            <v>#REF!</v>
          </cell>
          <cell r="X262" t="e">
            <v>#REF!</v>
          </cell>
          <cell r="Y262" t="e">
            <v>#REF!</v>
          </cell>
          <cell r="Z262" t="e">
            <v>#REF!</v>
          </cell>
          <cell r="AA262" t="e">
            <v>#REF!</v>
          </cell>
          <cell r="AB262" t="e">
            <v>#REF!</v>
          </cell>
          <cell r="AC262" t="e">
            <v>#REF!</v>
          </cell>
          <cell r="AD262" t="e">
            <v>#REF!</v>
          </cell>
          <cell r="AE262" t="e">
            <v>#REF!</v>
          </cell>
        </row>
        <row r="263">
          <cell r="R263">
            <v>3</v>
          </cell>
          <cell r="T263" t="e">
            <v>#REF!</v>
          </cell>
          <cell r="U263" t="e">
            <v>#REF!</v>
          </cell>
          <cell r="V263" t="e">
            <v>#REF!</v>
          </cell>
          <cell r="W263" t="e">
            <v>#REF!</v>
          </cell>
          <cell r="X263" t="e">
            <v>#REF!</v>
          </cell>
          <cell r="Y263" t="e">
            <v>#REF!</v>
          </cell>
          <cell r="Z263" t="e">
            <v>#REF!</v>
          </cell>
          <cell r="AA263" t="e">
            <v>#REF!</v>
          </cell>
          <cell r="AB263" t="e">
            <v>#REF!</v>
          </cell>
          <cell r="AC263" t="e">
            <v>#REF!</v>
          </cell>
          <cell r="AD263" t="e">
            <v>#REF!</v>
          </cell>
          <cell r="AE263" t="e">
            <v>#REF!</v>
          </cell>
        </row>
        <row r="264">
          <cell r="R264">
            <v>3</v>
          </cell>
          <cell r="T264" t="e">
            <v>#REF!</v>
          </cell>
          <cell r="U264" t="e">
            <v>#REF!</v>
          </cell>
          <cell r="V264" t="e">
            <v>#REF!</v>
          </cell>
          <cell r="W264" t="e">
            <v>#REF!</v>
          </cell>
          <cell r="X264" t="e">
            <v>#REF!</v>
          </cell>
          <cell r="Y264" t="e">
            <v>#REF!</v>
          </cell>
          <cell r="Z264" t="e">
            <v>#REF!</v>
          </cell>
          <cell r="AA264" t="e">
            <v>#REF!</v>
          </cell>
          <cell r="AB264" t="e">
            <v>#REF!</v>
          </cell>
          <cell r="AC264" t="e">
            <v>#REF!</v>
          </cell>
          <cell r="AD264" t="e">
            <v>#REF!</v>
          </cell>
          <cell r="AE264" t="e">
            <v>#REF!</v>
          </cell>
        </row>
        <row r="265">
          <cell r="N265" t="str">
            <v>L15</v>
          </cell>
          <cell r="R265">
            <v>3</v>
          </cell>
          <cell r="T265" t="str">
            <v>Cristian Tunang</v>
          </cell>
          <cell r="U265" t="str">
            <v>WKO</v>
          </cell>
          <cell r="V265" t="str">
            <v>L</v>
          </cell>
          <cell r="W265" t="str">
            <v>-</v>
          </cell>
          <cell r="X265" t="str">
            <v>Ternate</v>
          </cell>
          <cell r="Y265" t="str">
            <v>27.03.1975</v>
          </cell>
          <cell r="Z265">
            <v>47</v>
          </cell>
          <cell r="AA265" t="str">
            <v>-</v>
          </cell>
          <cell r="AB265" t="str">
            <v>SMA</v>
          </cell>
          <cell r="AC265" t="str">
            <v>Tukang</v>
          </cell>
          <cell r="AD265" t="str">
            <v>Kawin</v>
          </cell>
          <cell r="AE265" t="str">
            <v>Suami</v>
          </cell>
        </row>
        <row r="266">
          <cell r="N266" t="str">
            <v>L16</v>
          </cell>
          <cell r="R266">
            <v>3</v>
          </cell>
          <cell r="T266" t="str">
            <v>Keyla Balumba</v>
          </cell>
          <cell r="U266">
            <v>0</v>
          </cell>
          <cell r="V266" t="str">
            <v>-</v>
          </cell>
          <cell r="W266" t="str">
            <v>P</v>
          </cell>
          <cell r="X266" t="str">
            <v>Gosoma</v>
          </cell>
          <cell r="Y266" t="str">
            <v>01.04.2019</v>
          </cell>
          <cell r="Z266">
            <v>3</v>
          </cell>
          <cell r="AA266" t="str">
            <v>26.12.2016</v>
          </cell>
          <cell r="AB266" t="str">
            <v>-</v>
          </cell>
          <cell r="AC266" t="str">
            <v>-</v>
          </cell>
          <cell r="AD266" t="str">
            <v>Belum Kawin</v>
          </cell>
          <cell r="AE266" t="str">
            <v>Anak</v>
          </cell>
        </row>
        <row r="267">
          <cell r="R267">
            <v>3</v>
          </cell>
          <cell r="T267" t="str">
            <v>Irene A.S. Tunang</v>
          </cell>
          <cell r="U267">
            <v>0</v>
          </cell>
          <cell r="V267" t="str">
            <v>-</v>
          </cell>
          <cell r="W267" t="str">
            <v>P</v>
          </cell>
          <cell r="X267" t="str">
            <v>Manado</v>
          </cell>
          <cell r="Y267" t="str">
            <v>11.03.1998</v>
          </cell>
          <cell r="Z267">
            <v>24</v>
          </cell>
          <cell r="AA267" t="str">
            <v>-</v>
          </cell>
          <cell r="AB267" t="str">
            <v>SMP</v>
          </cell>
          <cell r="AC267" t="str">
            <v>Siswa</v>
          </cell>
          <cell r="AD267" t="str">
            <v>Belum Kawin</v>
          </cell>
          <cell r="AE267" t="str">
            <v>Anak</v>
          </cell>
        </row>
        <row r="268">
          <cell r="R268">
            <v>3</v>
          </cell>
          <cell r="T268" t="e">
            <v>#REF!</v>
          </cell>
          <cell r="U268" t="e">
            <v>#REF!</v>
          </cell>
          <cell r="V268" t="e">
            <v>#REF!</v>
          </cell>
          <cell r="W268" t="e">
            <v>#REF!</v>
          </cell>
          <cell r="X268" t="e">
            <v>#REF!</v>
          </cell>
          <cell r="Y268" t="e">
            <v>#REF!</v>
          </cell>
          <cell r="Z268" t="e">
            <v>#REF!</v>
          </cell>
          <cell r="AA268" t="e">
            <v>#REF!</v>
          </cell>
          <cell r="AB268" t="e">
            <v>#REF!</v>
          </cell>
          <cell r="AC268" t="e">
            <v>#REF!</v>
          </cell>
          <cell r="AD268" t="e">
            <v>#REF!</v>
          </cell>
          <cell r="AE268" t="e">
            <v>#REF!</v>
          </cell>
        </row>
        <row r="269">
          <cell r="R269">
            <v>3</v>
          </cell>
          <cell r="T269" t="e">
            <v>#REF!</v>
          </cell>
          <cell r="U269" t="e">
            <v>#REF!</v>
          </cell>
          <cell r="V269" t="e">
            <v>#REF!</v>
          </cell>
          <cell r="W269" t="e">
            <v>#REF!</v>
          </cell>
          <cell r="X269" t="e">
            <v>#REF!</v>
          </cell>
          <cell r="Y269" t="e">
            <v>#REF!</v>
          </cell>
          <cell r="Z269" t="e">
            <v>#REF!</v>
          </cell>
          <cell r="AA269" t="e">
            <v>#REF!</v>
          </cell>
          <cell r="AB269" t="e">
            <v>#REF!</v>
          </cell>
          <cell r="AC269" t="e">
            <v>#REF!</v>
          </cell>
          <cell r="AD269" t="e">
            <v>#REF!</v>
          </cell>
          <cell r="AE269" t="e">
            <v>#REF!</v>
          </cell>
        </row>
        <row r="270">
          <cell r="R270">
            <v>3</v>
          </cell>
          <cell r="T270" t="e">
            <v>#REF!</v>
          </cell>
          <cell r="U270" t="e">
            <v>#REF!</v>
          </cell>
          <cell r="V270" t="e">
            <v>#REF!</v>
          </cell>
          <cell r="W270" t="e">
            <v>#REF!</v>
          </cell>
          <cell r="X270" t="e">
            <v>#REF!</v>
          </cell>
          <cell r="Y270" t="e">
            <v>#REF!</v>
          </cell>
          <cell r="Z270" t="e">
            <v>#REF!</v>
          </cell>
          <cell r="AA270" t="e">
            <v>#REF!</v>
          </cell>
          <cell r="AB270" t="e">
            <v>#REF!</v>
          </cell>
          <cell r="AC270" t="e">
            <v>#REF!</v>
          </cell>
          <cell r="AD270" t="e">
            <v>#REF!</v>
          </cell>
          <cell r="AE270" t="e">
            <v>#REF!</v>
          </cell>
        </row>
        <row r="271">
          <cell r="B271">
            <v>9</v>
          </cell>
          <cell r="R271">
            <v>3</v>
          </cell>
          <cell r="S271" t="str">
            <v>KWP 3.5/S/009/XXVII/2013</v>
          </cell>
          <cell r="T271" t="str">
            <v>Julio Fridolin Ohoiwutun</v>
          </cell>
          <cell r="U271">
            <v>0</v>
          </cell>
          <cell r="V271" t="str">
            <v>L</v>
          </cell>
          <cell r="W271" t="str">
            <v>-</v>
          </cell>
          <cell r="X271" t="str">
            <v>WKO</v>
          </cell>
          <cell r="Y271" t="str">
            <v>02.07.2007</v>
          </cell>
          <cell r="Z271">
            <v>15</v>
          </cell>
          <cell r="AA271" t="str">
            <v>-</v>
          </cell>
          <cell r="AB271" t="str">
            <v>SD</v>
          </cell>
          <cell r="AC271" t="str">
            <v>Siswa</v>
          </cell>
          <cell r="AD271" t="str">
            <v>Belum Kawin</v>
          </cell>
          <cell r="AE271" t="str">
            <v>Anak</v>
          </cell>
        </row>
        <row r="272">
          <cell r="R272">
            <v>3</v>
          </cell>
          <cell r="T272" t="e">
            <v>#REF!</v>
          </cell>
          <cell r="U272" t="e">
            <v>#REF!</v>
          </cell>
          <cell r="V272" t="e">
            <v>#REF!</v>
          </cell>
          <cell r="W272" t="e">
            <v>#REF!</v>
          </cell>
          <cell r="X272" t="e">
            <v>#REF!</v>
          </cell>
          <cell r="Y272" t="e">
            <v>#REF!</v>
          </cell>
          <cell r="Z272" t="e">
            <v>#REF!</v>
          </cell>
          <cell r="AA272" t="e">
            <v>#REF!</v>
          </cell>
          <cell r="AB272" t="str">
            <v>SMK</v>
          </cell>
          <cell r="AC272" t="str">
            <v>IRT</v>
          </cell>
          <cell r="AD272" t="str">
            <v>Kawin</v>
          </cell>
          <cell r="AE272" t="str">
            <v>Istri</v>
          </cell>
        </row>
        <row r="273">
          <cell r="N273" t="str">
            <v>L17</v>
          </cell>
          <cell r="R273">
            <v>3</v>
          </cell>
          <cell r="T273" t="e">
            <v>#REF!</v>
          </cell>
          <cell r="U273" t="e">
            <v>#REF!</v>
          </cell>
          <cell r="V273" t="e">
            <v>#REF!</v>
          </cell>
          <cell r="W273" t="e">
            <v>#REF!</v>
          </cell>
          <cell r="X273" t="e">
            <v>#REF!</v>
          </cell>
          <cell r="Y273" t="e">
            <v>#REF!</v>
          </cell>
          <cell r="Z273" t="e">
            <v>#REF!</v>
          </cell>
          <cell r="AA273" t="e">
            <v>#REF!</v>
          </cell>
          <cell r="AB273" t="e">
            <v>#REF!</v>
          </cell>
          <cell r="AC273" t="e">
            <v>#REF!</v>
          </cell>
          <cell r="AD273" t="e">
            <v>#REF!</v>
          </cell>
          <cell r="AE273" t="e">
            <v>#REF!</v>
          </cell>
        </row>
        <row r="274">
          <cell r="R274">
            <v>3</v>
          </cell>
          <cell r="T274" t="e">
            <v>#REF!</v>
          </cell>
          <cell r="U274" t="e">
            <v>#REF!</v>
          </cell>
          <cell r="V274" t="e">
            <v>#REF!</v>
          </cell>
          <cell r="W274" t="e">
            <v>#REF!</v>
          </cell>
          <cell r="X274" t="e">
            <v>#REF!</v>
          </cell>
          <cell r="Y274" t="e">
            <v>#REF!</v>
          </cell>
          <cell r="Z274" t="e">
            <v>#REF!</v>
          </cell>
          <cell r="AA274" t="e">
            <v>#REF!</v>
          </cell>
          <cell r="AB274" t="e">
            <v>#REF!</v>
          </cell>
          <cell r="AC274" t="e">
            <v>#REF!</v>
          </cell>
          <cell r="AD274" t="e">
            <v>#REF!</v>
          </cell>
          <cell r="AE274" t="e">
            <v>#REF!</v>
          </cell>
        </row>
        <row r="275">
          <cell r="R275">
            <v>3</v>
          </cell>
          <cell r="T275" t="str">
            <v>Dikson Balaira</v>
          </cell>
          <cell r="U275" t="str">
            <v>WKO</v>
          </cell>
          <cell r="V275" t="str">
            <v>L</v>
          </cell>
          <cell r="W275" t="str">
            <v>-</v>
          </cell>
          <cell r="X275" t="str">
            <v>WKO</v>
          </cell>
          <cell r="Y275" t="str">
            <v>23.12.1980</v>
          </cell>
          <cell r="Z275">
            <v>42</v>
          </cell>
          <cell r="AA275" t="str">
            <v>26.12.2000</v>
          </cell>
          <cell r="AB275" t="str">
            <v>SMA</v>
          </cell>
          <cell r="AC275" t="str">
            <v>Tukang Kayu</v>
          </cell>
          <cell r="AD275" t="str">
            <v>Kawin</v>
          </cell>
          <cell r="AE275" t="str">
            <v>Suami</v>
          </cell>
        </row>
        <row r="276">
          <cell r="R276">
            <v>3</v>
          </cell>
          <cell r="T276" t="str">
            <v>Adriana Rembet</v>
          </cell>
          <cell r="U276">
            <v>0</v>
          </cell>
          <cell r="V276" t="str">
            <v>-</v>
          </cell>
          <cell r="W276" t="str">
            <v>P</v>
          </cell>
          <cell r="X276" t="str">
            <v>Morotai</v>
          </cell>
          <cell r="Y276" t="str">
            <v>02.04.1981</v>
          </cell>
          <cell r="Z276">
            <v>41</v>
          </cell>
          <cell r="AA276" t="str">
            <v>-</v>
          </cell>
          <cell r="AB276" t="str">
            <v>SMA</v>
          </cell>
          <cell r="AC276" t="str">
            <v>Tani</v>
          </cell>
          <cell r="AD276" t="str">
            <v>Kawin</v>
          </cell>
          <cell r="AE276" t="str">
            <v>Istri</v>
          </cell>
        </row>
        <row r="277">
          <cell r="R277">
            <v>3</v>
          </cell>
          <cell r="T277" t="str">
            <v>Jenri Martin Balaira</v>
          </cell>
          <cell r="U277">
            <v>0</v>
          </cell>
          <cell r="V277" t="str">
            <v>L</v>
          </cell>
          <cell r="W277" t="str">
            <v>-</v>
          </cell>
          <cell r="X277" t="str">
            <v>WKO</v>
          </cell>
          <cell r="Y277" t="str">
            <v>25.03.2000</v>
          </cell>
          <cell r="Z277">
            <v>22</v>
          </cell>
          <cell r="AA277" t="str">
            <v>-</v>
          </cell>
          <cell r="AB277" t="str">
            <v>SMA</v>
          </cell>
          <cell r="AC277" t="str">
            <v>-</v>
          </cell>
          <cell r="AD277" t="str">
            <v>Belum Kawin</v>
          </cell>
          <cell r="AE277" t="str">
            <v>Anak</v>
          </cell>
        </row>
        <row r="278">
          <cell r="R278">
            <v>3</v>
          </cell>
          <cell r="T278" t="e">
            <v>#REF!</v>
          </cell>
          <cell r="U278" t="e">
            <v>#REF!</v>
          </cell>
          <cell r="V278" t="e">
            <v>#REF!</v>
          </cell>
          <cell r="W278" t="e">
            <v>#REF!</v>
          </cell>
          <cell r="X278" t="e">
            <v>#REF!</v>
          </cell>
          <cell r="Y278" t="e">
            <v>#REF!</v>
          </cell>
          <cell r="Z278" t="e">
            <v>#REF!</v>
          </cell>
          <cell r="AA278" t="e">
            <v>#REF!</v>
          </cell>
          <cell r="AB278" t="e">
            <v>#REF!</v>
          </cell>
          <cell r="AC278" t="e">
            <v>#REF!</v>
          </cell>
          <cell r="AD278" t="e">
            <v>#REF!</v>
          </cell>
          <cell r="AE278" t="e">
            <v>#REF!</v>
          </cell>
        </row>
        <row r="279">
          <cell r="R279">
            <v>3</v>
          </cell>
          <cell r="T279" t="str">
            <v>Yelda Clara Feyona Balaira</v>
          </cell>
          <cell r="U279">
            <v>0</v>
          </cell>
          <cell r="V279" t="str">
            <v>-</v>
          </cell>
          <cell r="W279" t="str">
            <v>P</v>
          </cell>
          <cell r="X279" t="str">
            <v>WKO</v>
          </cell>
          <cell r="Y279" t="str">
            <v>03.07.2005</v>
          </cell>
          <cell r="Z279">
            <v>17</v>
          </cell>
          <cell r="AA279" t="str">
            <v>-</v>
          </cell>
          <cell r="AB279" t="str">
            <v>SMA</v>
          </cell>
          <cell r="AC279" t="str">
            <v>Siswa</v>
          </cell>
          <cell r="AD279" t="str">
            <v>Belum Kawin</v>
          </cell>
          <cell r="AE279" t="str">
            <v>Anak</v>
          </cell>
        </row>
        <row r="280">
          <cell r="R280">
            <v>3</v>
          </cell>
          <cell r="T280" t="str">
            <v>Evert Thenu</v>
          </cell>
          <cell r="U280" t="str">
            <v>WKO</v>
          </cell>
          <cell r="V280" t="str">
            <v>L</v>
          </cell>
          <cell r="W280" t="str">
            <v>-</v>
          </cell>
          <cell r="X280" t="str">
            <v>Ambon</v>
          </cell>
          <cell r="Y280" t="str">
            <v>28.06.1949</v>
          </cell>
          <cell r="Z280">
            <v>73</v>
          </cell>
          <cell r="AA280" t="str">
            <v>05.01.2012</v>
          </cell>
          <cell r="AB280" t="str">
            <v>-</v>
          </cell>
          <cell r="AC280" t="str">
            <v>Pelaut</v>
          </cell>
          <cell r="AD280" t="str">
            <v>Kawin</v>
          </cell>
          <cell r="AE280" t="str">
            <v>Suami</v>
          </cell>
        </row>
        <row r="281">
          <cell r="R281">
            <v>3</v>
          </cell>
          <cell r="T281" t="str">
            <v>Pebrina Yanti Lantaka</v>
          </cell>
          <cell r="U281">
            <v>0</v>
          </cell>
          <cell r="V281" t="str">
            <v>-</v>
          </cell>
          <cell r="W281" t="str">
            <v>P</v>
          </cell>
          <cell r="X281" t="str">
            <v>WKO</v>
          </cell>
          <cell r="Y281" t="str">
            <v>25.02.1977</v>
          </cell>
          <cell r="Z281">
            <v>45</v>
          </cell>
          <cell r="AA281" t="str">
            <v>-</v>
          </cell>
          <cell r="AB281" t="str">
            <v>SMEA</v>
          </cell>
          <cell r="AC281" t="str">
            <v>IRT</v>
          </cell>
          <cell r="AD281" t="str">
            <v>Kawin</v>
          </cell>
          <cell r="AE281" t="str">
            <v>Istri</v>
          </cell>
        </row>
        <row r="282">
          <cell r="R282">
            <v>3</v>
          </cell>
          <cell r="T282" t="str">
            <v>Maysee Lantaka</v>
          </cell>
          <cell r="U282">
            <v>0</v>
          </cell>
          <cell r="V282" t="str">
            <v>-</v>
          </cell>
          <cell r="W282" t="str">
            <v>P</v>
          </cell>
          <cell r="X282" t="str">
            <v>WKO</v>
          </cell>
          <cell r="Y282" t="str">
            <v>28.03.2006</v>
          </cell>
          <cell r="Z282">
            <v>16</v>
          </cell>
          <cell r="AA282" t="str">
            <v>-</v>
          </cell>
          <cell r="AB282" t="str">
            <v>SD</v>
          </cell>
          <cell r="AC282" t="str">
            <v>Siswa</v>
          </cell>
          <cell r="AD282" t="str">
            <v>Belum Kawin</v>
          </cell>
          <cell r="AE282" t="str">
            <v>Anak</v>
          </cell>
        </row>
        <row r="283">
          <cell r="R283">
            <v>3</v>
          </cell>
          <cell r="T283" t="str">
            <v>Frets Weli Kaloly</v>
          </cell>
          <cell r="U283" t="str">
            <v>WKO</v>
          </cell>
          <cell r="V283" t="str">
            <v>L</v>
          </cell>
          <cell r="W283" t="str">
            <v>-</v>
          </cell>
          <cell r="X283" t="str">
            <v>Tobelo</v>
          </cell>
          <cell r="Y283" t="str">
            <v>23.09.1975</v>
          </cell>
          <cell r="Z283">
            <v>47</v>
          </cell>
          <cell r="AA283" t="str">
            <v>10.09.2000</v>
          </cell>
          <cell r="AB283" t="str">
            <v>SMA</v>
          </cell>
          <cell r="AC283" t="str">
            <v>Swasta</v>
          </cell>
          <cell r="AD283" t="str">
            <v>Kawin</v>
          </cell>
          <cell r="AE283" t="str">
            <v>Suami</v>
          </cell>
        </row>
        <row r="284">
          <cell r="R284">
            <v>3</v>
          </cell>
          <cell r="T284" t="e">
            <v>#REF!</v>
          </cell>
          <cell r="U284" t="e">
            <v>#REF!</v>
          </cell>
          <cell r="V284" t="e">
            <v>#REF!</v>
          </cell>
          <cell r="W284" t="e">
            <v>#REF!</v>
          </cell>
          <cell r="X284" t="e">
            <v>#REF!</v>
          </cell>
          <cell r="Y284" t="e">
            <v>#REF!</v>
          </cell>
          <cell r="Z284" t="e">
            <v>#REF!</v>
          </cell>
          <cell r="AA284" t="e">
            <v>#REF!</v>
          </cell>
          <cell r="AB284" t="e">
            <v>#REF!</v>
          </cell>
          <cell r="AC284" t="e">
            <v>#REF!</v>
          </cell>
          <cell r="AD284" t="e">
            <v>#REF!</v>
          </cell>
          <cell r="AE284" t="e">
            <v>#REF!</v>
          </cell>
        </row>
        <row r="285">
          <cell r="R285">
            <v>3</v>
          </cell>
          <cell r="T285" t="str">
            <v>Gley Alfret B. Kaloly</v>
          </cell>
          <cell r="U285">
            <v>0</v>
          </cell>
          <cell r="V285" t="str">
            <v>L</v>
          </cell>
          <cell r="W285" t="str">
            <v>-</v>
          </cell>
          <cell r="X285" t="str">
            <v>Tobelo</v>
          </cell>
          <cell r="Y285" t="str">
            <v>15.04.2005</v>
          </cell>
          <cell r="Z285">
            <v>17</v>
          </cell>
          <cell r="AA285" t="str">
            <v>-</v>
          </cell>
          <cell r="AB285" t="str">
            <v>SMP</v>
          </cell>
          <cell r="AC285" t="str">
            <v>Siswa</v>
          </cell>
          <cell r="AD285" t="str">
            <v>Belum Kawin</v>
          </cell>
          <cell r="AE285" t="str">
            <v>Anak</v>
          </cell>
        </row>
        <row r="286">
          <cell r="R286">
            <v>3</v>
          </cell>
          <cell r="T286" t="str">
            <v>Putri Kezia Bawues Kaloly</v>
          </cell>
          <cell r="U286">
            <v>0</v>
          </cell>
          <cell r="V286" t="str">
            <v>-</v>
          </cell>
          <cell r="W286" t="str">
            <v>P</v>
          </cell>
          <cell r="X286" t="str">
            <v>Tobelo</v>
          </cell>
          <cell r="Y286" t="str">
            <v>10.07.2012</v>
          </cell>
          <cell r="Z286">
            <v>10</v>
          </cell>
          <cell r="AA286" t="str">
            <v>-</v>
          </cell>
          <cell r="AB286" t="str">
            <v>SD</v>
          </cell>
          <cell r="AC286" t="str">
            <v>Siswa</v>
          </cell>
          <cell r="AD286" t="str">
            <v>Belum Kawin</v>
          </cell>
          <cell r="AE286" t="str">
            <v>Anak</v>
          </cell>
        </row>
        <row r="287">
          <cell r="R287">
            <v>3</v>
          </cell>
          <cell r="T287" t="str">
            <v>George A. Budiman, A.Md</v>
          </cell>
          <cell r="U287" t="str">
            <v>WKO</v>
          </cell>
          <cell r="V287" t="str">
            <v>L</v>
          </cell>
          <cell r="W287" t="str">
            <v>-</v>
          </cell>
          <cell r="X287" t="str">
            <v>Ibu</v>
          </cell>
          <cell r="Y287" t="str">
            <v>04.04.1971</v>
          </cell>
          <cell r="Z287">
            <v>51</v>
          </cell>
          <cell r="AA287" t="str">
            <v>…04.1995</v>
          </cell>
          <cell r="AB287" t="str">
            <v>D3</v>
          </cell>
          <cell r="AC287" t="str">
            <v>PNS</v>
          </cell>
          <cell r="AD287" t="str">
            <v>Kawin</v>
          </cell>
          <cell r="AE287" t="str">
            <v>Suami</v>
          </cell>
        </row>
        <row r="288">
          <cell r="R288">
            <v>3</v>
          </cell>
          <cell r="T288" t="str">
            <v>Marlina Tebi</v>
          </cell>
          <cell r="U288">
            <v>0</v>
          </cell>
          <cell r="V288" t="str">
            <v>-</v>
          </cell>
          <cell r="W288" t="str">
            <v>P</v>
          </cell>
          <cell r="X288" t="str">
            <v>Ibu</v>
          </cell>
          <cell r="Y288" t="str">
            <v>05.03.1971</v>
          </cell>
          <cell r="Z288">
            <v>51</v>
          </cell>
          <cell r="AA288" t="str">
            <v>-</v>
          </cell>
          <cell r="AB288" t="str">
            <v>SD</v>
          </cell>
          <cell r="AC288" t="str">
            <v>IRT</v>
          </cell>
          <cell r="AD288" t="str">
            <v>Kawin</v>
          </cell>
          <cell r="AE288" t="str">
            <v>Istri</v>
          </cell>
        </row>
        <row r="289">
          <cell r="R289">
            <v>3</v>
          </cell>
          <cell r="T289" t="str">
            <v>Ovelia S.Budiman, S.Sos</v>
          </cell>
          <cell r="U289">
            <v>0</v>
          </cell>
          <cell r="V289" t="str">
            <v>-</v>
          </cell>
          <cell r="W289" t="str">
            <v>P</v>
          </cell>
          <cell r="X289" t="str">
            <v>WKO</v>
          </cell>
          <cell r="Y289" t="str">
            <v>17.10.1995</v>
          </cell>
          <cell r="Z289">
            <v>27</v>
          </cell>
          <cell r="AA289" t="str">
            <v>-</v>
          </cell>
          <cell r="AB289" t="str">
            <v>S1</v>
          </cell>
          <cell r="AC289" t="str">
            <v>Mahasiswa</v>
          </cell>
          <cell r="AD289" t="str">
            <v>Belum Kawin</v>
          </cell>
          <cell r="AE289" t="str">
            <v>Anak</v>
          </cell>
        </row>
        <row r="290">
          <cell r="R290">
            <v>3</v>
          </cell>
          <cell r="T290" t="str">
            <v>Zevannya Valeri Budiman</v>
          </cell>
          <cell r="U290">
            <v>0</v>
          </cell>
          <cell r="V290" t="str">
            <v>L</v>
          </cell>
          <cell r="W290" t="str">
            <v>-</v>
          </cell>
          <cell r="X290" t="str">
            <v>WKO</v>
          </cell>
          <cell r="Y290" t="str">
            <v>21.09.2000</v>
          </cell>
          <cell r="Z290">
            <v>22</v>
          </cell>
          <cell r="AA290" t="str">
            <v>-</v>
          </cell>
          <cell r="AB290" t="str">
            <v>SMA</v>
          </cell>
          <cell r="AC290" t="str">
            <v>Siswa</v>
          </cell>
          <cell r="AD290" t="str">
            <v>Belum Kawin</v>
          </cell>
          <cell r="AE290" t="str">
            <v>Anak</v>
          </cell>
        </row>
        <row r="291">
          <cell r="R291">
            <v>3</v>
          </cell>
          <cell r="T291" t="str">
            <v>Gertji Budiman</v>
          </cell>
          <cell r="U291" t="str">
            <v>WKO</v>
          </cell>
          <cell r="V291" t="str">
            <v>-</v>
          </cell>
          <cell r="W291" t="str">
            <v>P</v>
          </cell>
          <cell r="X291" t="str">
            <v>Ibu</v>
          </cell>
          <cell r="Y291" t="str">
            <v>15.10.1972</v>
          </cell>
          <cell r="Z291">
            <v>50</v>
          </cell>
          <cell r="AA291" t="str">
            <v>Janda</v>
          </cell>
          <cell r="AB291" t="str">
            <v>PGAK</v>
          </cell>
          <cell r="AC291" t="str">
            <v>PNS</v>
          </cell>
          <cell r="AD291" t="str">
            <v>Kawin</v>
          </cell>
          <cell r="AE291" t="str">
            <v>Kepala Keluarga</v>
          </cell>
        </row>
        <row r="292">
          <cell r="R292">
            <v>3</v>
          </cell>
          <cell r="T292" t="str">
            <v>Falentinus Renjaan</v>
          </cell>
          <cell r="U292">
            <v>0</v>
          </cell>
          <cell r="V292" t="str">
            <v>L</v>
          </cell>
          <cell r="W292" t="str">
            <v>-</v>
          </cell>
          <cell r="X292" t="str">
            <v>Ternate</v>
          </cell>
          <cell r="Y292" t="str">
            <v>27.01.1994</v>
          </cell>
          <cell r="Z292">
            <v>28</v>
          </cell>
          <cell r="AA292" t="str">
            <v>-</v>
          </cell>
          <cell r="AB292" t="str">
            <v>SMA</v>
          </cell>
          <cell r="AC292" t="str">
            <v>POLRI</v>
          </cell>
          <cell r="AD292" t="str">
            <v>Belum Kawin</v>
          </cell>
          <cell r="AE292" t="str">
            <v>Anak</v>
          </cell>
        </row>
        <row r="293">
          <cell r="R293">
            <v>3</v>
          </cell>
          <cell r="T293" t="str">
            <v>William Renjaan</v>
          </cell>
          <cell r="U293">
            <v>0</v>
          </cell>
          <cell r="V293" t="str">
            <v>L</v>
          </cell>
          <cell r="W293" t="str">
            <v>-</v>
          </cell>
          <cell r="X293" t="str">
            <v>Tobelo</v>
          </cell>
          <cell r="Y293" t="str">
            <v>22.11.1999</v>
          </cell>
          <cell r="Z293">
            <v>23</v>
          </cell>
          <cell r="AA293" t="str">
            <v>-</v>
          </cell>
          <cell r="AB293" t="str">
            <v>S1</v>
          </cell>
          <cell r="AC293" t="str">
            <v>Mahasiswa</v>
          </cell>
          <cell r="AD293" t="str">
            <v>Belum Kawin</v>
          </cell>
          <cell r="AE293" t="str">
            <v>Anak</v>
          </cell>
        </row>
        <row r="294">
          <cell r="R294">
            <v>3</v>
          </cell>
          <cell r="T294" t="str">
            <v>Hektor Oliver Teby</v>
          </cell>
          <cell r="U294" t="str">
            <v>WKO</v>
          </cell>
          <cell r="V294" t="str">
            <v>L</v>
          </cell>
          <cell r="W294" t="str">
            <v>-</v>
          </cell>
          <cell r="X294" t="str">
            <v>Tongutesungi</v>
          </cell>
          <cell r="Y294" t="str">
            <v>07.10.1980</v>
          </cell>
          <cell r="Z294">
            <v>42</v>
          </cell>
          <cell r="AA294" t="str">
            <v>26.12.2003</v>
          </cell>
          <cell r="AB294" t="str">
            <v>SD</v>
          </cell>
          <cell r="AC294" t="str">
            <v>Tani</v>
          </cell>
          <cell r="AD294" t="str">
            <v>Kawin</v>
          </cell>
          <cell r="AE294" t="str">
            <v>Suami</v>
          </cell>
        </row>
        <row r="295">
          <cell r="N295" t="str">
            <v>L18</v>
          </cell>
          <cell r="R295">
            <v>3</v>
          </cell>
          <cell r="T295" t="str">
            <v>Saris Laarni</v>
          </cell>
          <cell r="U295">
            <v>0</v>
          </cell>
          <cell r="V295" t="str">
            <v>-</v>
          </cell>
          <cell r="W295" t="str">
            <v>P</v>
          </cell>
          <cell r="X295" t="str">
            <v>Gane Timur</v>
          </cell>
          <cell r="Y295" t="str">
            <v>15.06.1983</v>
          </cell>
          <cell r="Z295">
            <v>39</v>
          </cell>
          <cell r="AA295" t="str">
            <v>-</v>
          </cell>
          <cell r="AB295" t="str">
            <v>SD</v>
          </cell>
          <cell r="AC295" t="str">
            <v>Tani</v>
          </cell>
          <cell r="AD295" t="str">
            <v>Kawin</v>
          </cell>
          <cell r="AE295" t="str">
            <v>Istri</v>
          </cell>
        </row>
        <row r="296">
          <cell r="R296">
            <v>3</v>
          </cell>
          <cell r="T296" t="str">
            <v>Hersa Yulesto Teby</v>
          </cell>
          <cell r="U296">
            <v>0</v>
          </cell>
          <cell r="V296" t="str">
            <v>L</v>
          </cell>
          <cell r="W296" t="str">
            <v>-</v>
          </cell>
          <cell r="X296" t="str">
            <v>WKO</v>
          </cell>
          <cell r="Y296" t="str">
            <v>13.10.2003</v>
          </cell>
          <cell r="Z296">
            <v>19</v>
          </cell>
          <cell r="AA296" t="str">
            <v>-</v>
          </cell>
          <cell r="AB296" t="str">
            <v>SMA</v>
          </cell>
          <cell r="AC296" t="str">
            <v>Siswa</v>
          </cell>
          <cell r="AD296" t="str">
            <v>Belum Kawin</v>
          </cell>
          <cell r="AE296" t="str">
            <v>Anak</v>
          </cell>
        </row>
        <row r="297">
          <cell r="R297">
            <v>3</v>
          </cell>
          <cell r="T297" t="str">
            <v>Hera Y. O. Bawues</v>
          </cell>
          <cell r="U297" t="str">
            <v>WKO</v>
          </cell>
          <cell r="V297" t="str">
            <v>-</v>
          </cell>
          <cell r="W297" t="str">
            <v>P</v>
          </cell>
          <cell r="X297" t="str">
            <v>WKO</v>
          </cell>
          <cell r="Y297" t="str">
            <v>22.11.1986</v>
          </cell>
          <cell r="Z297">
            <v>36</v>
          </cell>
          <cell r="AA297" t="str">
            <v>-</v>
          </cell>
          <cell r="AB297" t="e">
            <v>#REF!</v>
          </cell>
          <cell r="AC297" t="e">
            <v>#REF!</v>
          </cell>
          <cell r="AD297" t="e">
            <v>#REF!</v>
          </cell>
          <cell r="AE297" t="e">
            <v>#REF!</v>
          </cell>
        </row>
        <row r="298">
          <cell r="R298">
            <v>3</v>
          </cell>
          <cell r="T298" t="e">
            <v>#REF!</v>
          </cell>
          <cell r="U298" t="e">
            <v>#REF!</v>
          </cell>
          <cell r="V298" t="e">
            <v>#REF!</v>
          </cell>
          <cell r="W298" t="e">
            <v>#REF!</v>
          </cell>
          <cell r="X298" t="e">
            <v>#REF!</v>
          </cell>
          <cell r="Y298" t="e">
            <v>#REF!</v>
          </cell>
          <cell r="Z298" t="e">
            <v>#REF!</v>
          </cell>
          <cell r="AA298" t="e">
            <v>#REF!</v>
          </cell>
          <cell r="AB298" t="e">
            <v>#REF!</v>
          </cell>
          <cell r="AC298" t="e">
            <v>#REF!</v>
          </cell>
          <cell r="AD298" t="e">
            <v>#REF!</v>
          </cell>
          <cell r="AE298" t="e">
            <v>#REF!</v>
          </cell>
        </row>
        <row r="299">
          <cell r="R299">
            <v>3</v>
          </cell>
          <cell r="T299" t="str">
            <v>Jackson Tuisan</v>
          </cell>
          <cell r="U299" t="str">
            <v>WKO</v>
          </cell>
          <cell r="V299" t="str">
            <v>L</v>
          </cell>
          <cell r="W299" t="str">
            <v>-</v>
          </cell>
          <cell r="X299" t="str">
            <v>WKO</v>
          </cell>
          <cell r="Y299" t="str">
            <v>12.01.1983</v>
          </cell>
          <cell r="Z299">
            <v>39</v>
          </cell>
          <cell r="AA299" t="str">
            <v>26.12.2000</v>
          </cell>
          <cell r="AB299" t="str">
            <v>SMA</v>
          </cell>
          <cell r="AC299" t="str">
            <v>Sopir</v>
          </cell>
          <cell r="AD299" t="str">
            <v>Kawin</v>
          </cell>
          <cell r="AE299" t="str">
            <v>Suami</v>
          </cell>
        </row>
        <row r="300">
          <cell r="R300">
            <v>3</v>
          </cell>
          <cell r="T300" t="str">
            <v>Yulita Wati Bawues</v>
          </cell>
          <cell r="U300">
            <v>0</v>
          </cell>
          <cell r="V300" t="str">
            <v>-</v>
          </cell>
          <cell r="W300" t="str">
            <v>P</v>
          </cell>
          <cell r="X300" t="str">
            <v>WKO</v>
          </cell>
          <cell r="Y300" t="str">
            <v>26.07.1978</v>
          </cell>
          <cell r="Z300">
            <v>44</v>
          </cell>
          <cell r="AA300" t="str">
            <v>-</v>
          </cell>
          <cell r="AB300" t="str">
            <v>SMEA</v>
          </cell>
          <cell r="AC300" t="str">
            <v>IRT</v>
          </cell>
          <cell r="AD300" t="str">
            <v>Kawin</v>
          </cell>
          <cell r="AE300" t="str">
            <v>Istri</v>
          </cell>
        </row>
        <row r="301">
          <cell r="R301">
            <v>3</v>
          </cell>
          <cell r="T301" t="str">
            <v>Rezcy Prins Tuisan</v>
          </cell>
          <cell r="U301">
            <v>0</v>
          </cell>
          <cell r="V301" t="str">
            <v>L</v>
          </cell>
          <cell r="W301" t="str">
            <v>-</v>
          </cell>
          <cell r="X301" t="str">
            <v>WKO</v>
          </cell>
          <cell r="Y301" t="str">
            <v>19.07.2001</v>
          </cell>
          <cell r="Z301">
            <v>21</v>
          </cell>
          <cell r="AA301" t="str">
            <v>-</v>
          </cell>
          <cell r="AB301" t="str">
            <v>SMA</v>
          </cell>
          <cell r="AC301" t="str">
            <v>-</v>
          </cell>
          <cell r="AD301" t="str">
            <v>Belum Kawin</v>
          </cell>
          <cell r="AE301" t="str">
            <v>Anak</v>
          </cell>
        </row>
        <row r="302">
          <cell r="R302">
            <v>3</v>
          </cell>
          <cell r="T302" t="str">
            <v>Reland Jibra Tuisan</v>
          </cell>
          <cell r="U302">
            <v>0</v>
          </cell>
          <cell r="V302" t="str">
            <v>L</v>
          </cell>
          <cell r="W302" t="str">
            <v>-</v>
          </cell>
          <cell r="X302" t="str">
            <v>Tobelo</v>
          </cell>
          <cell r="Y302" t="str">
            <v>27.12.2008</v>
          </cell>
          <cell r="Z302">
            <v>14</v>
          </cell>
          <cell r="AA302" t="str">
            <v>-</v>
          </cell>
          <cell r="AB302" t="str">
            <v>SMP</v>
          </cell>
          <cell r="AC302" t="str">
            <v>Siswa</v>
          </cell>
          <cell r="AD302" t="str">
            <v>Belum Kawin</v>
          </cell>
          <cell r="AE302" t="str">
            <v>Anak</v>
          </cell>
        </row>
        <row r="303">
          <cell r="R303">
            <v>3</v>
          </cell>
          <cell r="T303" t="str">
            <v>Juliana S. Bawues</v>
          </cell>
          <cell r="U303" t="str">
            <v>WKO</v>
          </cell>
          <cell r="V303" t="str">
            <v>-</v>
          </cell>
          <cell r="W303" t="str">
            <v>P</v>
          </cell>
          <cell r="X303" t="str">
            <v>Kao</v>
          </cell>
          <cell r="Y303" t="str">
            <v>15.07.1940</v>
          </cell>
          <cell r="Z303">
            <v>82</v>
          </cell>
          <cell r="AA303" t="str">
            <v>Janda</v>
          </cell>
          <cell r="AB303" t="str">
            <v>SR</v>
          </cell>
          <cell r="AC303" t="str">
            <v>IRT</v>
          </cell>
          <cell r="AD303" t="str">
            <v>Kawin</v>
          </cell>
          <cell r="AE303" t="str">
            <v>Istri</v>
          </cell>
        </row>
        <row r="304">
          <cell r="R304">
            <v>3</v>
          </cell>
          <cell r="T304" t="str">
            <v>Silvra Dien Sasingan</v>
          </cell>
          <cell r="U304">
            <v>0</v>
          </cell>
          <cell r="V304" t="str">
            <v>-</v>
          </cell>
          <cell r="W304" t="str">
            <v>P</v>
          </cell>
          <cell r="X304" t="str">
            <v>Wosia</v>
          </cell>
          <cell r="Y304" t="str">
            <v>10.07.1996</v>
          </cell>
          <cell r="Z304">
            <v>26</v>
          </cell>
          <cell r="AA304" t="str">
            <v>-</v>
          </cell>
          <cell r="AB304" t="str">
            <v>SMA</v>
          </cell>
          <cell r="AC304" t="str">
            <v>Siswa</v>
          </cell>
          <cell r="AD304" t="str">
            <v>Belum Kawin</v>
          </cell>
          <cell r="AE304" t="str">
            <v>Anak</v>
          </cell>
        </row>
        <row r="305">
          <cell r="R305">
            <v>3</v>
          </cell>
          <cell r="T305" t="str">
            <v>Martinus Moot</v>
          </cell>
          <cell r="U305" t="str">
            <v>WKO</v>
          </cell>
          <cell r="V305" t="str">
            <v>L</v>
          </cell>
          <cell r="W305" t="str">
            <v>-</v>
          </cell>
          <cell r="X305" t="str">
            <v>Kalipitu</v>
          </cell>
          <cell r="Y305" t="str">
            <v>11.03.1964</v>
          </cell>
          <cell r="Z305">
            <v>58</v>
          </cell>
          <cell r="AA305" t="str">
            <v>…..1986</v>
          </cell>
          <cell r="AB305" t="str">
            <v>SMP</v>
          </cell>
          <cell r="AC305" t="str">
            <v>Wiraswasta</v>
          </cell>
          <cell r="AD305" t="str">
            <v>Kawin</v>
          </cell>
          <cell r="AE305" t="str">
            <v>Suami</v>
          </cell>
        </row>
        <row r="306">
          <cell r="N306" t="str">
            <v>L19</v>
          </cell>
          <cell r="R306">
            <v>3</v>
          </cell>
          <cell r="T306" t="str">
            <v>Norlin Dilago</v>
          </cell>
          <cell r="U306">
            <v>0</v>
          </cell>
          <cell r="V306" t="str">
            <v>-</v>
          </cell>
          <cell r="W306" t="str">
            <v>P</v>
          </cell>
          <cell r="X306" t="str">
            <v>Soatobaru</v>
          </cell>
          <cell r="Y306" t="str">
            <v>20.11.1967</v>
          </cell>
          <cell r="Z306">
            <v>55</v>
          </cell>
          <cell r="AA306" t="str">
            <v>-</v>
          </cell>
          <cell r="AB306" t="str">
            <v>SD</v>
          </cell>
          <cell r="AC306" t="str">
            <v>IRT</v>
          </cell>
          <cell r="AD306" t="str">
            <v>Kawin</v>
          </cell>
          <cell r="AE306" t="str">
            <v>Istri</v>
          </cell>
        </row>
        <row r="307">
          <cell r="R307">
            <v>3</v>
          </cell>
          <cell r="T307" t="e">
            <v>#REF!</v>
          </cell>
          <cell r="U307" t="e">
            <v>#REF!</v>
          </cell>
          <cell r="V307" t="e">
            <v>#REF!</v>
          </cell>
          <cell r="W307" t="e">
            <v>#REF!</v>
          </cell>
          <cell r="X307" t="e">
            <v>#REF!</v>
          </cell>
          <cell r="Y307" t="e">
            <v>#REF!</v>
          </cell>
          <cell r="Z307" t="e">
            <v>#REF!</v>
          </cell>
          <cell r="AA307" t="e">
            <v>#REF!</v>
          </cell>
          <cell r="AB307" t="e">
            <v>#REF!</v>
          </cell>
          <cell r="AC307" t="e">
            <v>#REF!</v>
          </cell>
          <cell r="AD307" t="e">
            <v>#REF!</v>
          </cell>
          <cell r="AE307" t="e">
            <v>#REF!</v>
          </cell>
        </row>
        <row r="308">
          <cell r="R308">
            <v>3</v>
          </cell>
          <cell r="T308" t="str">
            <v>Dian A. Moot</v>
          </cell>
          <cell r="U308">
            <v>0</v>
          </cell>
          <cell r="V308" t="str">
            <v>-</v>
          </cell>
          <cell r="W308" t="str">
            <v>P</v>
          </cell>
          <cell r="X308" t="str">
            <v>Kusuri</v>
          </cell>
          <cell r="Y308" t="str">
            <v>28.04.1996</v>
          </cell>
          <cell r="Z308">
            <v>26</v>
          </cell>
          <cell r="AA308" t="str">
            <v>-</v>
          </cell>
          <cell r="AB308" t="str">
            <v>SMA</v>
          </cell>
          <cell r="AC308" t="str">
            <v>Siswa</v>
          </cell>
          <cell r="AD308" t="str">
            <v>Belum Kawin</v>
          </cell>
          <cell r="AE308" t="str">
            <v>Anak</v>
          </cell>
        </row>
        <row r="309">
          <cell r="R309">
            <v>3</v>
          </cell>
          <cell r="T309" t="str">
            <v>Yanti Bae</v>
          </cell>
          <cell r="U309">
            <v>0</v>
          </cell>
          <cell r="V309" t="str">
            <v>-</v>
          </cell>
          <cell r="W309" t="str">
            <v>P</v>
          </cell>
          <cell r="X309" t="str">
            <v>Titigogoli</v>
          </cell>
          <cell r="Y309" t="str">
            <v>07.07.1993</v>
          </cell>
          <cell r="Z309">
            <v>29</v>
          </cell>
          <cell r="AA309" t="str">
            <v>-</v>
          </cell>
          <cell r="AB309" t="str">
            <v>SD</v>
          </cell>
          <cell r="AC309" t="str">
            <v>-</v>
          </cell>
          <cell r="AD309" t="str">
            <v>Belum Kawin</v>
          </cell>
          <cell r="AE309" t="str">
            <v>Menantu</v>
          </cell>
        </row>
        <row r="310">
          <cell r="R310">
            <v>3</v>
          </cell>
          <cell r="T310" t="str">
            <v>Matheos Tomasoa</v>
          </cell>
          <cell r="U310" t="str">
            <v>WKO</v>
          </cell>
          <cell r="V310" t="str">
            <v>L</v>
          </cell>
          <cell r="W310" t="str">
            <v>-</v>
          </cell>
          <cell r="X310" t="str">
            <v>Tobelo</v>
          </cell>
          <cell r="Y310" t="str">
            <v>13.04.1965</v>
          </cell>
          <cell r="Z310">
            <v>57</v>
          </cell>
          <cell r="AA310" t="str">
            <v>06.06.1990</v>
          </cell>
          <cell r="AB310" t="str">
            <v>SPMA</v>
          </cell>
          <cell r="AC310" t="str">
            <v>POG</v>
          </cell>
          <cell r="AD310" t="str">
            <v>Kawin</v>
          </cell>
          <cell r="AE310" t="str">
            <v>Suami</v>
          </cell>
        </row>
        <row r="311">
          <cell r="R311">
            <v>3</v>
          </cell>
          <cell r="T311" t="str">
            <v>Herlina Sasingan, S.Pd</v>
          </cell>
          <cell r="U311">
            <v>0</v>
          </cell>
          <cell r="V311" t="str">
            <v>-</v>
          </cell>
          <cell r="W311" t="str">
            <v>P</v>
          </cell>
          <cell r="X311" t="str">
            <v>Galela</v>
          </cell>
          <cell r="Y311" t="str">
            <v>01.05.1965</v>
          </cell>
          <cell r="Z311">
            <v>57</v>
          </cell>
          <cell r="AA311" t="str">
            <v>-</v>
          </cell>
          <cell r="AB311" t="str">
            <v>S1</v>
          </cell>
          <cell r="AC311" t="str">
            <v>PNS</v>
          </cell>
          <cell r="AD311" t="str">
            <v>Kawin</v>
          </cell>
          <cell r="AE311" t="str">
            <v>Istri</v>
          </cell>
        </row>
        <row r="312">
          <cell r="B312">
            <v>16</v>
          </cell>
          <cell r="R312">
            <v>3</v>
          </cell>
          <cell r="S312" t="str">
            <v>KWP 3.5/S/016/XXVII/2013</v>
          </cell>
          <cell r="T312" t="str">
            <v>Christovani M. S. Tomasoa</v>
          </cell>
          <cell r="U312">
            <v>0</v>
          </cell>
          <cell r="V312" t="str">
            <v>-</v>
          </cell>
          <cell r="W312" t="str">
            <v>P</v>
          </cell>
          <cell r="X312" t="str">
            <v>Wosia</v>
          </cell>
          <cell r="Y312" t="str">
            <v>26.05.1994</v>
          </cell>
          <cell r="Z312">
            <v>28</v>
          </cell>
          <cell r="AA312" t="str">
            <v>-</v>
          </cell>
          <cell r="AB312" t="str">
            <v>SMA</v>
          </cell>
          <cell r="AC312" t="str">
            <v>Swasta</v>
          </cell>
          <cell r="AD312" t="str">
            <v>Kawin</v>
          </cell>
          <cell r="AE312" t="str">
            <v>Istri</v>
          </cell>
        </row>
        <row r="313">
          <cell r="N313" t="str">
            <v>L20</v>
          </cell>
          <cell r="R313">
            <v>3</v>
          </cell>
          <cell r="T313" t="str">
            <v>Alex Tomasoa</v>
          </cell>
          <cell r="U313">
            <v>0</v>
          </cell>
          <cell r="V313" t="str">
            <v>L</v>
          </cell>
          <cell r="W313" t="str">
            <v>-</v>
          </cell>
          <cell r="X313" t="str">
            <v>Kao</v>
          </cell>
          <cell r="Y313" t="str">
            <v>23.06.2003</v>
          </cell>
          <cell r="Z313">
            <v>19</v>
          </cell>
          <cell r="AA313" t="str">
            <v>-</v>
          </cell>
          <cell r="AB313" t="str">
            <v>SMA</v>
          </cell>
          <cell r="AC313" t="str">
            <v>Siswa</v>
          </cell>
          <cell r="AD313" t="str">
            <v>Belum Kawin</v>
          </cell>
          <cell r="AE313" t="str">
            <v>Anak</v>
          </cell>
        </row>
        <row r="314">
          <cell r="R314">
            <v>3</v>
          </cell>
          <cell r="T314" t="e">
            <v>#REF!</v>
          </cell>
          <cell r="U314" t="e">
            <v>#REF!</v>
          </cell>
          <cell r="V314" t="e">
            <v>#REF!</v>
          </cell>
          <cell r="W314" t="e">
            <v>#REF!</v>
          </cell>
          <cell r="X314" t="e">
            <v>#REF!</v>
          </cell>
          <cell r="Y314" t="e">
            <v>#REF!</v>
          </cell>
          <cell r="Z314" t="e">
            <v>#REF!</v>
          </cell>
          <cell r="AA314" t="e">
            <v>#REF!</v>
          </cell>
          <cell r="AB314" t="e">
            <v>#REF!</v>
          </cell>
          <cell r="AC314" t="e">
            <v>#REF!</v>
          </cell>
          <cell r="AD314" t="e">
            <v>#REF!</v>
          </cell>
          <cell r="AE314" t="e">
            <v>#REF!</v>
          </cell>
        </row>
        <row r="315">
          <cell r="R315">
            <v>3</v>
          </cell>
          <cell r="T315" t="str">
            <v>Lis Adela Hendrik</v>
          </cell>
          <cell r="U315" t="str">
            <v>WKO</v>
          </cell>
          <cell r="V315" t="str">
            <v>-</v>
          </cell>
          <cell r="W315" t="str">
            <v>P</v>
          </cell>
          <cell r="X315" t="str">
            <v>Ambon</v>
          </cell>
          <cell r="Y315" t="str">
            <v>02.06.1952</v>
          </cell>
          <cell r="Z315">
            <v>70</v>
          </cell>
          <cell r="AA315" t="str">
            <v>Janda</v>
          </cell>
          <cell r="AB315" t="str">
            <v>-</v>
          </cell>
          <cell r="AC315" t="str">
            <v>IRT</v>
          </cell>
          <cell r="AD315" t="str">
            <v>Kawin</v>
          </cell>
          <cell r="AE315" t="str">
            <v>Kepala Keluarga</v>
          </cell>
        </row>
        <row r="316">
          <cell r="R316">
            <v>3</v>
          </cell>
          <cell r="T316" t="e">
            <v>#REF!</v>
          </cell>
          <cell r="U316" t="e">
            <v>#REF!</v>
          </cell>
          <cell r="V316" t="e">
            <v>#REF!</v>
          </cell>
          <cell r="W316" t="e">
            <v>#REF!</v>
          </cell>
          <cell r="X316" t="e">
            <v>#REF!</v>
          </cell>
          <cell r="Y316" t="e">
            <v>#REF!</v>
          </cell>
          <cell r="Z316" t="e">
            <v>#REF!</v>
          </cell>
          <cell r="AA316" t="e">
            <v>#REF!</v>
          </cell>
          <cell r="AB316" t="e">
            <v>#REF!</v>
          </cell>
          <cell r="AC316" t="e">
            <v>#REF!</v>
          </cell>
          <cell r="AD316" t="e">
            <v>#REF!</v>
          </cell>
          <cell r="AE316" t="e">
            <v>#REF!</v>
          </cell>
        </row>
        <row r="317">
          <cell r="R317">
            <v>3</v>
          </cell>
          <cell r="T317" t="e">
            <v>#REF!</v>
          </cell>
          <cell r="U317" t="e">
            <v>#REF!</v>
          </cell>
          <cell r="V317" t="e">
            <v>#REF!</v>
          </cell>
          <cell r="W317" t="e">
            <v>#REF!</v>
          </cell>
          <cell r="X317" t="e">
            <v>#REF!</v>
          </cell>
          <cell r="Y317" t="e">
            <v>#REF!</v>
          </cell>
          <cell r="Z317" t="e">
            <v>#REF!</v>
          </cell>
          <cell r="AA317" t="e">
            <v>#REF!</v>
          </cell>
          <cell r="AB317" t="e">
            <v>#REF!</v>
          </cell>
          <cell r="AC317" t="e">
            <v>#REF!</v>
          </cell>
          <cell r="AD317" t="e">
            <v>#REF!</v>
          </cell>
          <cell r="AE317" t="e">
            <v>#REF!</v>
          </cell>
        </row>
        <row r="318">
          <cell r="R318">
            <v>3</v>
          </cell>
          <cell r="T318" t="e">
            <v>#REF!</v>
          </cell>
          <cell r="U318" t="e">
            <v>#REF!</v>
          </cell>
          <cell r="V318" t="e">
            <v>#REF!</v>
          </cell>
          <cell r="W318" t="e">
            <v>#REF!</v>
          </cell>
          <cell r="X318" t="e">
            <v>#REF!</v>
          </cell>
          <cell r="Y318" t="e">
            <v>#REF!</v>
          </cell>
          <cell r="Z318" t="e">
            <v>#REF!</v>
          </cell>
          <cell r="AA318" t="e">
            <v>#REF!</v>
          </cell>
          <cell r="AB318" t="e">
            <v>#REF!</v>
          </cell>
          <cell r="AC318" t="e">
            <v>#REF!</v>
          </cell>
          <cell r="AD318" t="e">
            <v>#REF!</v>
          </cell>
          <cell r="AE318" t="e">
            <v>#REF!</v>
          </cell>
        </row>
        <row r="319">
          <cell r="R319">
            <v>3</v>
          </cell>
          <cell r="T319" t="str">
            <v>Nelson G. Bawues</v>
          </cell>
          <cell r="U319" t="str">
            <v>WKO</v>
          </cell>
          <cell r="V319" t="str">
            <v>L</v>
          </cell>
          <cell r="W319" t="str">
            <v>-</v>
          </cell>
          <cell r="X319" t="str">
            <v>WKO</v>
          </cell>
          <cell r="Y319" t="str">
            <v>27.11.1969</v>
          </cell>
          <cell r="Z319">
            <v>53</v>
          </cell>
          <cell r="AA319" t="str">
            <v>22.08.1993</v>
          </cell>
          <cell r="AB319" t="str">
            <v>SD</v>
          </cell>
          <cell r="AC319" t="str">
            <v>Tani</v>
          </cell>
          <cell r="AD319" t="str">
            <v>Kawin</v>
          </cell>
          <cell r="AE319" t="str">
            <v>Suami</v>
          </cell>
        </row>
        <row r="320">
          <cell r="R320">
            <v>3</v>
          </cell>
          <cell r="T320" t="str">
            <v>Ferderika Laarni</v>
          </cell>
          <cell r="U320">
            <v>0</v>
          </cell>
          <cell r="V320" t="str">
            <v>-</v>
          </cell>
          <cell r="W320" t="str">
            <v>P</v>
          </cell>
          <cell r="X320" t="str">
            <v>WKO</v>
          </cell>
          <cell r="Y320" t="str">
            <v>19.02.1971</v>
          </cell>
          <cell r="Z320">
            <v>51</v>
          </cell>
          <cell r="AA320" t="str">
            <v>-</v>
          </cell>
          <cell r="AB320" t="str">
            <v>SMP</v>
          </cell>
          <cell r="AC320" t="str">
            <v>IRT</v>
          </cell>
          <cell r="AD320" t="str">
            <v>Kawin</v>
          </cell>
          <cell r="AE320" t="str">
            <v>Istri</v>
          </cell>
        </row>
        <row r="321">
          <cell r="R321">
            <v>3</v>
          </cell>
          <cell r="T321" t="str">
            <v>Stevi Stovan Bawues</v>
          </cell>
          <cell r="U321">
            <v>0</v>
          </cell>
          <cell r="V321" t="str">
            <v>L</v>
          </cell>
          <cell r="W321" t="str">
            <v>-</v>
          </cell>
          <cell r="X321" t="str">
            <v>WKO</v>
          </cell>
          <cell r="Y321" t="str">
            <v>01.10.1993</v>
          </cell>
          <cell r="Z321">
            <v>29</v>
          </cell>
          <cell r="AA321" t="str">
            <v>-</v>
          </cell>
          <cell r="AB321" t="str">
            <v>SMA</v>
          </cell>
          <cell r="AC321" t="str">
            <v>Wiraswasta</v>
          </cell>
          <cell r="AD321" t="str">
            <v>Belum Kawin</v>
          </cell>
          <cell r="AE321" t="str">
            <v>Anak</v>
          </cell>
        </row>
        <row r="322">
          <cell r="R322">
            <v>3</v>
          </cell>
          <cell r="T322" t="str">
            <v>Cleiver Revaldo Bawues</v>
          </cell>
          <cell r="U322">
            <v>0</v>
          </cell>
          <cell r="V322" t="str">
            <v>L</v>
          </cell>
          <cell r="W322" t="str">
            <v>-</v>
          </cell>
          <cell r="X322" t="str">
            <v>WKO</v>
          </cell>
          <cell r="Y322" t="str">
            <v>19.07.1999</v>
          </cell>
          <cell r="Z322">
            <v>23</v>
          </cell>
          <cell r="AA322" t="str">
            <v>-</v>
          </cell>
          <cell r="AB322" t="str">
            <v>SMA</v>
          </cell>
          <cell r="AC322" t="str">
            <v>Wiraswasta</v>
          </cell>
          <cell r="AD322" t="str">
            <v>Belum Kawin</v>
          </cell>
          <cell r="AE322" t="str">
            <v>Anak</v>
          </cell>
        </row>
        <row r="323">
          <cell r="R323">
            <v>3</v>
          </cell>
          <cell r="T323" t="e">
            <v>#REF!</v>
          </cell>
          <cell r="U323" t="e">
            <v>#REF!</v>
          </cell>
          <cell r="V323" t="e">
            <v>#REF!</v>
          </cell>
          <cell r="W323" t="e">
            <v>#REF!</v>
          </cell>
          <cell r="X323" t="e">
            <v>#REF!</v>
          </cell>
          <cell r="Y323" t="e">
            <v>#REF!</v>
          </cell>
          <cell r="Z323" t="e">
            <v>#REF!</v>
          </cell>
          <cell r="AA323" t="e">
            <v>#REF!</v>
          </cell>
          <cell r="AB323" t="e">
            <v>#REF!</v>
          </cell>
          <cell r="AC323" t="e">
            <v>#REF!</v>
          </cell>
          <cell r="AD323" t="e">
            <v>#REF!</v>
          </cell>
          <cell r="AE323" t="e">
            <v>#REF!</v>
          </cell>
        </row>
        <row r="324">
          <cell r="R324">
            <v>3</v>
          </cell>
          <cell r="T324" t="str">
            <v>Christy Bawues</v>
          </cell>
          <cell r="U324">
            <v>0</v>
          </cell>
          <cell r="V324" t="str">
            <v>-</v>
          </cell>
          <cell r="W324" t="str">
            <v>P</v>
          </cell>
          <cell r="X324" t="str">
            <v>WKO</v>
          </cell>
          <cell r="Y324" t="str">
            <v>06.06.2012</v>
          </cell>
          <cell r="Z324">
            <v>10</v>
          </cell>
          <cell r="AA324" t="str">
            <v>-</v>
          </cell>
          <cell r="AB324" t="str">
            <v>SD</v>
          </cell>
          <cell r="AC324" t="str">
            <v>-</v>
          </cell>
          <cell r="AD324" t="str">
            <v>Belum Kawin</v>
          </cell>
          <cell r="AE324" t="str">
            <v>Anak</v>
          </cell>
        </row>
        <row r="325">
          <cell r="R325">
            <v>3</v>
          </cell>
          <cell r="T325" t="str">
            <v>Chrysta Bawues</v>
          </cell>
          <cell r="U325">
            <v>0</v>
          </cell>
          <cell r="V325" t="str">
            <v>-</v>
          </cell>
          <cell r="W325" t="str">
            <v>P</v>
          </cell>
          <cell r="X325" t="str">
            <v>WKO</v>
          </cell>
          <cell r="Y325" t="str">
            <v>07.06.2012</v>
          </cell>
          <cell r="Z325">
            <v>10</v>
          </cell>
          <cell r="AA325" t="str">
            <v>-</v>
          </cell>
          <cell r="AB325" t="str">
            <v>SD</v>
          </cell>
          <cell r="AC325" t="str">
            <v>-</v>
          </cell>
          <cell r="AD325" t="str">
            <v>Belum Kawin</v>
          </cell>
          <cell r="AE325" t="str">
            <v>Anak</v>
          </cell>
        </row>
        <row r="326">
          <cell r="R326">
            <v>3</v>
          </cell>
          <cell r="T326" t="str">
            <v>Nixon Sasingan</v>
          </cell>
          <cell r="U326" t="str">
            <v>WKO</v>
          </cell>
          <cell r="V326" t="str">
            <v>L</v>
          </cell>
          <cell r="W326" t="str">
            <v>-</v>
          </cell>
          <cell r="X326" t="str">
            <v>Galela</v>
          </cell>
          <cell r="Y326" t="str">
            <v>15.11.1970</v>
          </cell>
          <cell r="Z326">
            <v>52</v>
          </cell>
          <cell r="AA326" t="str">
            <v>24.05.1992</v>
          </cell>
          <cell r="AB326" t="str">
            <v>SMP</v>
          </cell>
          <cell r="AC326" t="str">
            <v>Wiraswasta</v>
          </cell>
          <cell r="AD326" t="str">
            <v>Kawin</v>
          </cell>
          <cell r="AE326" t="str">
            <v>Suami</v>
          </cell>
        </row>
        <row r="327">
          <cell r="R327">
            <v>3</v>
          </cell>
          <cell r="T327" t="str">
            <v>Nurhayati Sakaluda</v>
          </cell>
          <cell r="U327">
            <v>0</v>
          </cell>
          <cell r="V327" t="str">
            <v>-</v>
          </cell>
          <cell r="W327" t="str">
            <v>P</v>
          </cell>
          <cell r="X327" t="str">
            <v>Miangas</v>
          </cell>
          <cell r="Y327" t="str">
            <v>02.10.1972</v>
          </cell>
          <cell r="Z327">
            <v>50</v>
          </cell>
          <cell r="AA327" t="str">
            <v>-</v>
          </cell>
          <cell r="AB327" t="str">
            <v>SMP</v>
          </cell>
          <cell r="AC327" t="str">
            <v>IRT</v>
          </cell>
          <cell r="AD327" t="str">
            <v>Kawin</v>
          </cell>
          <cell r="AE327" t="str">
            <v>Istri</v>
          </cell>
        </row>
        <row r="328">
          <cell r="R328">
            <v>3</v>
          </cell>
          <cell r="T328" t="str">
            <v>Yulivia Renista Sasingan</v>
          </cell>
          <cell r="U328">
            <v>0</v>
          </cell>
          <cell r="V328" t="str">
            <v>-</v>
          </cell>
          <cell r="W328" t="str">
            <v>P</v>
          </cell>
          <cell r="X328" t="str">
            <v>WKO</v>
          </cell>
          <cell r="Y328" t="str">
            <v>07.07.1996</v>
          </cell>
          <cell r="Z328">
            <v>26</v>
          </cell>
          <cell r="AA328" t="str">
            <v>-</v>
          </cell>
          <cell r="AB328" t="str">
            <v>SMA</v>
          </cell>
          <cell r="AC328" t="str">
            <v>-</v>
          </cell>
          <cell r="AD328" t="str">
            <v>Belum Kawin</v>
          </cell>
          <cell r="AE328" t="str">
            <v>Anak</v>
          </cell>
        </row>
        <row r="329">
          <cell r="R329">
            <v>3</v>
          </cell>
          <cell r="T329" t="str">
            <v>Xena Silvia Sasingan</v>
          </cell>
          <cell r="U329">
            <v>0</v>
          </cell>
          <cell r="V329" t="str">
            <v>-</v>
          </cell>
          <cell r="W329" t="str">
            <v>P</v>
          </cell>
          <cell r="X329" t="str">
            <v>WKO</v>
          </cell>
          <cell r="Y329" t="str">
            <v>10.09.1998</v>
          </cell>
          <cell r="Z329">
            <v>24</v>
          </cell>
          <cell r="AA329" t="str">
            <v>-</v>
          </cell>
          <cell r="AB329" t="str">
            <v>SMP</v>
          </cell>
          <cell r="AC329" t="str">
            <v>Swasta</v>
          </cell>
          <cell r="AD329" t="str">
            <v>Belum Kawin</v>
          </cell>
          <cell r="AE329" t="str">
            <v>Anak</v>
          </cell>
        </row>
        <row r="330">
          <cell r="R330">
            <v>3</v>
          </cell>
          <cell r="T330" t="str">
            <v>Joana Sasingan</v>
          </cell>
          <cell r="U330">
            <v>0</v>
          </cell>
          <cell r="V330" t="str">
            <v>-</v>
          </cell>
          <cell r="W330" t="str">
            <v>P</v>
          </cell>
          <cell r="X330" t="str">
            <v>WKO</v>
          </cell>
          <cell r="Y330" t="str">
            <v>14.01.2012</v>
          </cell>
          <cell r="Z330">
            <v>10</v>
          </cell>
          <cell r="AA330" t="str">
            <v>-</v>
          </cell>
          <cell r="AB330" t="str">
            <v>SD</v>
          </cell>
          <cell r="AC330" t="str">
            <v>Siswa</v>
          </cell>
          <cell r="AD330" t="str">
            <v>Belum Kawin</v>
          </cell>
          <cell r="AE330" t="str">
            <v>Anak</v>
          </cell>
        </row>
        <row r="331">
          <cell r="R331">
            <v>3</v>
          </cell>
          <cell r="T331" t="str">
            <v>Reny B. Ofa</v>
          </cell>
          <cell r="U331" t="str">
            <v>WKO</v>
          </cell>
          <cell r="V331" t="str">
            <v>-</v>
          </cell>
          <cell r="W331" t="str">
            <v>P</v>
          </cell>
          <cell r="X331" t="str">
            <v>Ibu</v>
          </cell>
          <cell r="Y331" t="str">
            <v>15.10.1950</v>
          </cell>
          <cell r="Z331">
            <v>72</v>
          </cell>
          <cell r="AA331" t="str">
            <v>Janda</v>
          </cell>
          <cell r="AB331" t="str">
            <v>SD</v>
          </cell>
          <cell r="AC331" t="str">
            <v>IRT</v>
          </cell>
          <cell r="AD331" t="str">
            <v>Kawin</v>
          </cell>
          <cell r="AE331" t="str">
            <v>Orang Tua</v>
          </cell>
        </row>
        <row r="332">
          <cell r="N332" t="str">
            <v>L21</v>
          </cell>
          <cell r="R332">
            <v>3</v>
          </cell>
          <cell r="T332" t="e">
            <v>#REF!</v>
          </cell>
          <cell r="U332" t="e">
            <v>#REF!</v>
          </cell>
          <cell r="V332" t="e">
            <v>#REF!</v>
          </cell>
          <cell r="W332" t="e">
            <v>#REF!</v>
          </cell>
          <cell r="X332" t="e">
            <v>#REF!</v>
          </cell>
          <cell r="Y332" t="e">
            <v>#REF!</v>
          </cell>
          <cell r="Z332" t="e">
            <v>#REF!</v>
          </cell>
          <cell r="AA332" t="e">
            <v>#REF!</v>
          </cell>
          <cell r="AB332" t="e">
            <v>#REF!</v>
          </cell>
          <cell r="AC332" t="e">
            <v>#REF!</v>
          </cell>
          <cell r="AD332" t="e">
            <v>#REF!</v>
          </cell>
          <cell r="AE332" t="e">
            <v>#REF!</v>
          </cell>
        </row>
        <row r="333">
          <cell r="R333">
            <v>3</v>
          </cell>
          <cell r="T333" t="str">
            <v>Sahriel Rahamani</v>
          </cell>
          <cell r="U333" t="str">
            <v>WKO</v>
          </cell>
          <cell r="V333" t="str">
            <v>L</v>
          </cell>
          <cell r="W333" t="str">
            <v>-</v>
          </cell>
          <cell r="X333" t="str">
            <v>Gamsungi</v>
          </cell>
          <cell r="Y333" t="str">
            <v>23.09.1970</v>
          </cell>
          <cell r="Z333">
            <v>52</v>
          </cell>
          <cell r="AA333" t="str">
            <v>18.07.1990</v>
          </cell>
          <cell r="AB333" t="str">
            <v>SMA</v>
          </cell>
          <cell r="AC333" t="str">
            <v>Sopir</v>
          </cell>
          <cell r="AD333" t="str">
            <v>Kawin</v>
          </cell>
          <cell r="AE333" t="str">
            <v>Suami</v>
          </cell>
        </row>
        <row r="334">
          <cell r="R334">
            <v>3</v>
          </cell>
          <cell r="T334" t="str">
            <v>Benselina Sasingan</v>
          </cell>
          <cell r="U334">
            <v>0</v>
          </cell>
          <cell r="V334" t="str">
            <v>-</v>
          </cell>
          <cell r="W334" t="str">
            <v>P</v>
          </cell>
          <cell r="X334" t="str">
            <v>Galela</v>
          </cell>
          <cell r="Y334" t="str">
            <v>06.09.1972</v>
          </cell>
          <cell r="Z334">
            <v>50</v>
          </cell>
          <cell r="AA334" t="str">
            <v>-</v>
          </cell>
          <cell r="AB334" t="str">
            <v>SMA</v>
          </cell>
          <cell r="AC334" t="str">
            <v>IRT</v>
          </cell>
          <cell r="AD334" t="str">
            <v>Kawin</v>
          </cell>
          <cell r="AE334" t="str">
            <v>Istri</v>
          </cell>
        </row>
        <row r="335">
          <cell r="R335">
            <v>3</v>
          </cell>
          <cell r="T335" t="str">
            <v>Deky Ch. Rahamani, S.IP</v>
          </cell>
          <cell r="U335">
            <v>0</v>
          </cell>
          <cell r="V335" t="str">
            <v>L</v>
          </cell>
          <cell r="W335" t="str">
            <v>-</v>
          </cell>
          <cell r="X335" t="str">
            <v>Pitu</v>
          </cell>
          <cell r="Y335" t="str">
            <v>20.12.1990</v>
          </cell>
          <cell r="Z335">
            <v>32</v>
          </cell>
          <cell r="AA335" t="str">
            <v>-</v>
          </cell>
          <cell r="AB335" t="str">
            <v>S1</v>
          </cell>
          <cell r="AC335" t="str">
            <v>Swasta</v>
          </cell>
          <cell r="AD335" t="str">
            <v>Belum Kawin</v>
          </cell>
          <cell r="AE335" t="str">
            <v>Anak</v>
          </cell>
        </row>
        <row r="336">
          <cell r="R336">
            <v>3</v>
          </cell>
          <cell r="T336" t="str">
            <v>Glen Valdo Rahamani</v>
          </cell>
          <cell r="U336">
            <v>0</v>
          </cell>
          <cell r="V336" t="str">
            <v>L</v>
          </cell>
          <cell r="W336" t="str">
            <v>-</v>
          </cell>
          <cell r="X336" t="str">
            <v>Wosia</v>
          </cell>
          <cell r="Y336" t="str">
            <v>16.01.1999</v>
          </cell>
          <cell r="Z336">
            <v>23</v>
          </cell>
          <cell r="AA336" t="str">
            <v>-</v>
          </cell>
          <cell r="AB336" t="str">
            <v>S1</v>
          </cell>
          <cell r="AC336" t="str">
            <v>Mahasiswa</v>
          </cell>
          <cell r="AD336" t="str">
            <v>Belum Kawin</v>
          </cell>
          <cell r="AE336" t="str">
            <v>Anak</v>
          </cell>
        </row>
        <row r="337">
          <cell r="R337">
            <v>3</v>
          </cell>
          <cell r="T337" t="e">
            <v>#REF!</v>
          </cell>
          <cell r="U337" t="e">
            <v>#REF!</v>
          </cell>
          <cell r="V337" t="e">
            <v>#REF!</v>
          </cell>
          <cell r="W337" t="e">
            <v>#REF!</v>
          </cell>
          <cell r="X337" t="e">
            <v>#REF!</v>
          </cell>
          <cell r="Y337" t="e">
            <v>#REF!</v>
          </cell>
          <cell r="Z337" t="e">
            <v>#REF!</v>
          </cell>
          <cell r="AA337" t="e">
            <v>#REF!</v>
          </cell>
          <cell r="AB337" t="e">
            <v>#REF!</v>
          </cell>
          <cell r="AC337" t="e">
            <v>#REF!</v>
          </cell>
          <cell r="AD337" t="e">
            <v>#REF!</v>
          </cell>
          <cell r="AE337" t="e">
            <v>#REF!</v>
          </cell>
        </row>
        <row r="338">
          <cell r="R338">
            <v>3</v>
          </cell>
          <cell r="T338" t="str">
            <v>Seblum Salor</v>
          </cell>
          <cell r="U338" t="str">
            <v>WKO</v>
          </cell>
          <cell r="V338" t="str">
            <v>L</v>
          </cell>
          <cell r="W338" t="str">
            <v>-</v>
          </cell>
          <cell r="X338" t="str">
            <v>Kali Pitu</v>
          </cell>
          <cell r="Y338" t="str">
            <v>16.09.1955</v>
          </cell>
          <cell r="Z338">
            <v>67</v>
          </cell>
          <cell r="AA338" t="str">
            <v>07.11.1986</v>
          </cell>
          <cell r="AB338" t="str">
            <v>SD</v>
          </cell>
          <cell r="AC338" t="str">
            <v>Tani</v>
          </cell>
          <cell r="AD338" t="str">
            <v>Kawin</v>
          </cell>
          <cell r="AE338" t="str">
            <v>Suami</v>
          </cell>
        </row>
        <row r="339">
          <cell r="R339">
            <v>3</v>
          </cell>
          <cell r="T339" t="e">
            <v>#REF!</v>
          </cell>
          <cell r="U339" t="e">
            <v>#REF!</v>
          </cell>
          <cell r="V339" t="e">
            <v>#REF!</v>
          </cell>
          <cell r="W339" t="e">
            <v>#REF!</v>
          </cell>
          <cell r="X339" t="e">
            <v>#REF!</v>
          </cell>
          <cell r="Y339" t="e">
            <v>#REF!</v>
          </cell>
          <cell r="Z339" t="e">
            <v>#REF!</v>
          </cell>
          <cell r="AA339" t="e">
            <v>#REF!</v>
          </cell>
          <cell r="AB339" t="e">
            <v>#REF!</v>
          </cell>
          <cell r="AC339" t="e">
            <v>#REF!</v>
          </cell>
          <cell r="AD339" t="e">
            <v>#REF!</v>
          </cell>
          <cell r="AE339" t="e">
            <v>#REF!</v>
          </cell>
        </row>
        <row r="340">
          <cell r="B340">
            <v>4</v>
          </cell>
          <cell r="R340">
            <v>3</v>
          </cell>
          <cell r="S340" t="str">
            <v>KWP 3.5/S/004/XXVII/2013</v>
          </cell>
          <cell r="T340" t="str">
            <v>Deovolentia Bawole</v>
          </cell>
          <cell r="U340">
            <v>0</v>
          </cell>
          <cell r="V340" t="str">
            <v>L</v>
          </cell>
          <cell r="W340" t="str">
            <v>-</v>
          </cell>
          <cell r="X340" t="str">
            <v>Golo</v>
          </cell>
          <cell r="Y340" t="str">
            <v>17.04.2004</v>
          </cell>
          <cell r="Z340">
            <v>15</v>
          </cell>
          <cell r="AA340" t="str">
            <v>-</v>
          </cell>
          <cell r="AB340" t="str">
            <v>SD</v>
          </cell>
          <cell r="AC340" t="str">
            <v>-</v>
          </cell>
          <cell r="AD340" t="str">
            <v>Belum Kawin</v>
          </cell>
          <cell r="AE340" t="str">
            <v>Anak</v>
          </cell>
        </row>
        <row r="341">
          <cell r="B341">
            <v>7</v>
          </cell>
          <cell r="R341">
            <v>3</v>
          </cell>
          <cell r="S341" t="str">
            <v>KWP 3.5/S/007/XXVII/2013</v>
          </cell>
          <cell r="T341" t="str">
            <v>Deividentia Bawole</v>
          </cell>
          <cell r="U341">
            <v>0</v>
          </cell>
          <cell r="V341" t="str">
            <v>L</v>
          </cell>
          <cell r="W341" t="str">
            <v>-</v>
          </cell>
          <cell r="X341" t="str">
            <v>Golo</v>
          </cell>
          <cell r="Y341" t="str">
            <v>20.05.2006</v>
          </cell>
          <cell r="Z341">
            <v>13</v>
          </cell>
          <cell r="AA341" t="str">
            <v>-</v>
          </cell>
          <cell r="AB341" t="str">
            <v>SD</v>
          </cell>
          <cell r="AC341" t="str">
            <v>-</v>
          </cell>
          <cell r="AD341" t="str">
            <v>Belum Kawin</v>
          </cell>
          <cell r="AE341" t="str">
            <v>Anak</v>
          </cell>
        </row>
        <row r="342">
          <cell r="R342">
            <v>3</v>
          </cell>
          <cell r="T342" t="str">
            <v>Febriyanti Salor</v>
          </cell>
          <cell r="U342">
            <v>0</v>
          </cell>
          <cell r="V342" t="str">
            <v>-</v>
          </cell>
          <cell r="W342" t="str">
            <v>P</v>
          </cell>
          <cell r="X342" t="str">
            <v>WKO</v>
          </cell>
          <cell r="Y342" t="str">
            <v>06.02.1995</v>
          </cell>
          <cell r="Z342">
            <v>27</v>
          </cell>
          <cell r="AA342" t="str">
            <v>-</v>
          </cell>
          <cell r="AB342" t="str">
            <v>SD</v>
          </cell>
          <cell r="AC342" t="str">
            <v>-</v>
          </cell>
          <cell r="AD342" t="str">
            <v>Belum Kawin</v>
          </cell>
          <cell r="AE342" t="str">
            <v>Anak</v>
          </cell>
        </row>
        <row r="343">
          <cell r="R343">
            <v>3</v>
          </cell>
          <cell r="T343" t="str">
            <v>Fhira Anggela Salor</v>
          </cell>
          <cell r="U343">
            <v>0</v>
          </cell>
          <cell r="V343" t="str">
            <v>-</v>
          </cell>
          <cell r="W343" t="str">
            <v>P</v>
          </cell>
          <cell r="X343" t="str">
            <v>WKO</v>
          </cell>
          <cell r="Y343" t="str">
            <v>01.03.2008</v>
          </cell>
          <cell r="Z343">
            <v>14</v>
          </cell>
          <cell r="AA343" t="str">
            <v>-</v>
          </cell>
          <cell r="AB343" t="str">
            <v>SMP</v>
          </cell>
          <cell r="AC343" t="str">
            <v>Siswa</v>
          </cell>
          <cell r="AD343" t="str">
            <v>Belum Kawin</v>
          </cell>
          <cell r="AE343" t="str">
            <v>Anak</v>
          </cell>
        </row>
        <row r="344">
          <cell r="R344">
            <v>3</v>
          </cell>
          <cell r="T344" t="str">
            <v>Sembli Seba</v>
          </cell>
          <cell r="U344" t="str">
            <v>WKO</v>
          </cell>
          <cell r="V344" t="str">
            <v>L</v>
          </cell>
          <cell r="W344" t="str">
            <v>-</v>
          </cell>
          <cell r="X344" t="str">
            <v>Bitung</v>
          </cell>
          <cell r="Y344" t="str">
            <v>06.09.1969</v>
          </cell>
          <cell r="Z344">
            <v>53</v>
          </cell>
          <cell r="AA344" t="str">
            <v>-</v>
          </cell>
          <cell r="AB344" t="str">
            <v>SD</v>
          </cell>
          <cell r="AC344" t="str">
            <v>Tani</v>
          </cell>
          <cell r="AD344" t="str">
            <v>Kawin</v>
          </cell>
          <cell r="AE344" t="str">
            <v>Suami</v>
          </cell>
        </row>
        <row r="345">
          <cell r="R345">
            <v>3</v>
          </cell>
          <cell r="T345" t="str">
            <v>Maria Sasingan</v>
          </cell>
          <cell r="U345">
            <v>0</v>
          </cell>
          <cell r="V345" t="str">
            <v>-</v>
          </cell>
          <cell r="W345" t="str">
            <v>P</v>
          </cell>
          <cell r="X345" t="str">
            <v>Mawea</v>
          </cell>
          <cell r="Y345" t="str">
            <v>08.12.1974</v>
          </cell>
          <cell r="Z345">
            <v>48</v>
          </cell>
          <cell r="AA345" t="str">
            <v>-</v>
          </cell>
          <cell r="AB345" t="str">
            <v>SD</v>
          </cell>
          <cell r="AC345" t="str">
            <v>IRT</v>
          </cell>
          <cell r="AD345" t="str">
            <v>Kawin</v>
          </cell>
          <cell r="AE345" t="str">
            <v>Istri</v>
          </cell>
        </row>
        <row r="346">
          <cell r="R346">
            <v>3</v>
          </cell>
          <cell r="T346" t="str">
            <v>Jani Seba</v>
          </cell>
          <cell r="U346">
            <v>0</v>
          </cell>
          <cell r="V346" t="str">
            <v>-</v>
          </cell>
          <cell r="W346" t="str">
            <v>P</v>
          </cell>
          <cell r="X346" t="str">
            <v>Tobelo</v>
          </cell>
          <cell r="Y346" t="str">
            <v>18.01.2006</v>
          </cell>
          <cell r="Z346">
            <v>16</v>
          </cell>
          <cell r="AA346" t="str">
            <v>-</v>
          </cell>
          <cell r="AB346" t="str">
            <v>SD</v>
          </cell>
          <cell r="AC346" t="str">
            <v>-</v>
          </cell>
          <cell r="AD346" t="str">
            <v>Belum Kawin</v>
          </cell>
          <cell r="AE346" t="str">
            <v>Anak</v>
          </cell>
        </row>
        <row r="347">
          <cell r="R347">
            <v>3</v>
          </cell>
          <cell r="T347" t="str">
            <v>Marina Seba</v>
          </cell>
          <cell r="U347">
            <v>0</v>
          </cell>
          <cell r="V347" t="str">
            <v>-</v>
          </cell>
          <cell r="W347" t="str">
            <v>P</v>
          </cell>
          <cell r="X347" t="str">
            <v>WKO</v>
          </cell>
          <cell r="Y347" t="str">
            <v>14.05.2010</v>
          </cell>
          <cell r="Z347">
            <v>12</v>
          </cell>
          <cell r="AA347" t="str">
            <v>-</v>
          </cell>
          <cell r="AB347" t="str">
            <v>SD</v>
          </cell>
          <cell r="AC347" t="str">
            <v>-</v>
          </cell>
          <cell r="AD347" t="str">
            <v>Belum Kawin</v>
          </cell>
          <cell r="AE347" t="str">
            <v>Anak</v>
          </cell>
        </row>
        <row r="348">
          <cell r="R348">
            <v>3</v>
          </cell>
          <cell r="T348" t="str">
            <v>Weldi Salindeho, SST., MSA</v>
          </cell>
          <cell r="U348" t="str">
            <v>WKO</v>
          </cell>
          <cell r="V348" t="str">
            <v>L</v>
          </cell>
          <cell r="W348" t="str">
            <v>-</v>
          </cell>
          <cell r="X348" t="str">
            <v>Bitung</v>
          </cell>
          <cell r="Y348" t="str">
            <v>15.12.1986</v>
          </cell>
          <cell r="Z348">
            <v>36</v>
          </cell>
          <cell r="AA348" t="str">
            <v>-</v>
          </cell>
          <cell r="AB348" t="str">
            <v>S2</v>
          </cell>
          <cell r="AC348" t="str">
            <v>Swasta</v>
          </cell>
          <cell r="AD348" t="str">
            <v>Kawin</v>
          </cell>
          <cell r="AE348" t="str">
            <v>Kepala Keluarga</v>
          </cell>
        </row>
        <row r="349">
          <cell r="R349">
            <v>3</v>
          </cell>
          <cell r="T349" t="str">
            <v>Norci Sumenda, A.Md</v>
          </cell>
          <cell r="U349">
            <v>0</v>
          </cell>
          <cell r="V349" t="str">
            <v>-</v>
          </cell>
          <cell r="W349" t="str">
            <v>P</v>
          </cell>
          <cell r="X349" t="str">
            <v>Pelita</v>
          </cell>
          <cell r="Y349" t="str">
            <v>05.03.1988</v>
          </cell>
          <cell r="Z349">
            <v>34</v>
          </cell>
          <cell r="AA349" t="str">
            <v>-</v>
          </cell>
          <cell r="AB349" t="str">
            <v>D3</v>
          </cell>
          <cell r="AC349" t="str">
            <v>IRT</v>
          </cell>
          <cell r="AD349" t="str">
            <v>Kawin</v>
          </cell>
          <cell r="AE349" t="str">
            <v>Istri</v>
          </cell>
        </row>
        <row r="350">
          <cell r="R350">
            <v>3</v>
          </cell>
          <cell r="T350" t="str">
            <v>Jenifer Salindeho</v>
          </cell>
          <cell r="U350">
            <v>0</v>
          </cell>
          <cell r="V350" t="str">
            <v>-</v>
          </cell>
          <cell r="W350" t="str">
            <v>P</v>
          </cell>
          <cell r="X350" t="str">
            <v>Wosia</v>
          </cell>
          <cell r="Y350" t="str">
            <v>15.07.2007</v>
          </cell>
          <cell r="Z350">
            <v>15</v>
          </cell>
          <cell r="AA350" t="str">
            <v>-</v>
          </cell>
          <cell r="AB350" t="str">
            <v>SMP</v>
          </cell>
          <cell r="AC350" t="str">
            <v>Siswa</v>
          </cell>
          <cell r="AD350" t="str">
            <v>Belum Kawin</v>
          </cell>
          <cell r="AE350" t="str">
            <v>Anak</v>
          </cell>
        </row>
        <row r="351">
          <cell r="R351">
            <v>3</v>
          </cell>
          <cell r="T351" t="str">
            <v>Agnesia Chantika Salindeho</v>
          </cell>
          <cell r="U351">
            <v>0</v>
          </cell>
          <cell r="V351" t="str">
            <v>-</v>
          </cell>
          <cell r="W351" t="str">
            <v>P</v>
          </cell>
          <cell r="X351" t="str">
            <v>Tobelo</v>
          </cell>
          <cell r="Y351" t="str">
            <v>31.08.2010</v>
          </cell>
          <cell r="Z351">
            <v>12</v>
          </cell>
          <cell r="AA351" t="str">
            <v>-</v>
          </cell>
          <cell r="AB351" t="str">
            <v>SD</v>
          </cell>
          <cell r="AC351" t="str">
            <v>Siswa</v>
          </cell>
          <cell r="AD351" t="str">
            <v>Belum Kawin</v>
          </cell>
          <cell r="AE351" t="str">
            <v>Anak</v>
          </cell>
        </row>
        <row r="352">
          <cell r="R352">
            <v>3</v>
          </cell>
          <cell r="T352" t="str">
            <v>Yonstan Bawues</v>
          </cell>
          <cell r="U352" t="str">
            <v>WKO</v>
          </cell>
          <cell r="V352" t="str">
            <v>L</v>
          </cell>
          <cell r="W352" t="str">
            <v>-</v>
          </cell>
          <cell r="X352" t="str">
            <v>Kao</v>
          </cell>
          <cell r="Y352" t="str">
            <v>20.01.1950</v>
          </cell>
          <cell r="Z352">
            <v>72</v>
          </cell>
          <cell r="AA352" t="str">
            <v>19.12.1973</v>
          </cell>
          <cell r="AB352" t="str">
            <v>STM</v>
          </cell>
          <cell r="AC352" t="str">
            <v>Wiraswasta</v>
          </cell>
          <cell r="AD352" t="str">
            <v>Kawin</v>
          </cell>
          <cell r="AE352" t="str">
            <v>Suami</v>
          </cell>
        </row>
        <row r="353">
          <cell r="R353">
            <v>3</v>
          </cell>
          <cell r="T353" t="str">
            <v>Yermina Makangiras</v>
          </cell>
          <cell r="U353">
            <v>0</v>
          </cell>
          <cell r="V353" t="str">
            <v>-</v>
          </cell>
          <cell r="W353" t="str">
            <v>P</v>
          </cell>
          <cell r="X353" t="str">
            <v>Kalipitu</v>
          </cell>
          <cell r="Y353" t="str">
            <v>23.07.1953</v>
          </cell>
          <cell r="Z353">
            <v>69</v>
          </cell>
          <cell r="AA353" t="str">
            <v>-</v>
          </cell>
          <cell r="AB353" t="str">
            <v>SR</v>
          </cell>
          <cell r="AC353" t="str">
            <v>IRT</v>
          </cell>
          <cell r="AD353" t="str">
            <v>Kawin</v>
          </cell>
          <cell r="AE353" t="str">
            <v>Istri</v>
          </cell>
        </row>
        <row r="354">
          <cell r="N354" t="str">
            <v>L22</v>
          </cell>
          <cell r="R354">
            <v>3</v>
          </cell>
          <cell r="T354" t="str">
            <v>Merry Susi Bawues</v>
          </cell>
          <cell r="U354">
            <v>0</v>
          </cell>
          <cell r="V354" t="str">
            <v>-</v>
          </cell>
          <cell r="W354" t="str">
            <v>P</v>
          </cell>
          <cell r="X354" t="str">
            <v>WKO</v>
          </cell>
          <cell r="Y354" t="str">
            <v>07.05.1974</v>
          </cell>
          <cell r="Z354">
            <v>48</v>
          </cell>
          <cell r="AA354" t="str">
            <v>-</v>
          </cell>
          <cell r="AB354" t="str">
            <v>SD</v>
          </cell>
          <cell r="AC354" t="str">
            <v>-</v>
          </cell>
          <cell r="AD354" t="str">
            <v>Belum Kawin</v>
          </cell>
          <cell r="AE354" t="str">
            <v>Anak</v>
          </cell>
        </row>
        <row r="355">
          <cell r="R355">
            <v>3</v>
          </cell>
          <cell r="T355" t="str">
            <v>Sandra Makangiras</v>
          </cell>
          <cell r="U355">
            <v>0</v>
          </cell>
          <cell r="V355" t="str">
            <v>-</v>
          </cell>
          <cell r="W355" t="str">
            <v>P</v>
          </cell>
          <cell r="X355" t="str">
            <v>Kao Barat</v>
          </cell>
          <cell r="Y355" t="str">
            <v>19.01.1995</v>
          </cell>
          <cell r="Z355">
            <v>27</v>
          </cell>
          <cell r="AA355" t="str">
            <v>-</v>
          </cell>
          <cell r="AB355" t="str">
            <v>S1</v>
          </cell>
          <cell r="AC355" t="str">
            <v>Mahasiswa</v>
          </cell>
          <cell r="AD355" t="str">
            <v>Belum Kawin</v>
          </cell>
          <cell r="AE355" t="str">
            <v>Anak</v>
          </cell>
        </row>
        <row r="356">
          <cell r="R356">
            <v>3</v>
          </cell>
          <cell r="T356" t="str">
            <v>Rivaldo Makangiras</v>
          </cell>
          <cell r="U356">
            <v>0</v>
          </cell>
          <cell r="V356" t="str">
            <v>L</v>
          </cell>
          <cell r="W356" t="str">
            <v>-</v>
          </cell>
          <cell r="X356" t="str">
            <v>Meti</v>
          </cell>
          <cell r="Y356" t="str">
            <v>03.10.1999</v>
          </cell>
          <cell r="Z356">
            <v>23</v>
          </cell>
          <cell r="AA356" t="str">
            <v>-</v>
          </cell>
          <cell r="AB356" t="str">
            <v>SMP</v>
          </cell>
          <cell r="AC356" t="str">
            <v>Pelajar</v>
          </cell>
          <cell r="AD356" t="str">
            <v>Belum Kawin</v>
          </cell>
          <cell r="AE356" t="str">
            <v>Anak</v>
          </cell>
        </row>
        <row r="357">
          <cell r="R357">
            <v>3</v>
          </cell>
          <cell r="T357" t="str">
            <v>Yuleks Emerson Bawues</v>
          </cell>
          <cell r="U357" t="str">
            <v>WKO</v>
          </cell>
          <cell r="V357" t="str">
            <v>L</v>
          </cell>
          <cell r="W357" t="str">
            <v>-</v>
          </cell>
          <cell r="X357" t="str">
            <v>Tobelo</v>
          </cell>
          <cell r="Y357" t="str">
            <v>15.01.1972</v>
          </cell>
          <cell r="Z357">
            <v>50</v>
          </cell>
          <cell r="AA357" t="str">
            <v>26.09.1996</v>
          </cell>
          <cell r="AB357" t="str">
            <v>SMP</v>
          </cell>
          <cell r="AC357" t="str">
            <v>Sopir</v>
          </cell>
          <cell r="AD357" t="str">
            <v>Kawin</v>
          </cell>
          <cell r="AE357" t="str">
            <v>Suami</v>
          </cell>
        </row>
        <row r="358">
          <cell r="R358">
            <v>3</v>
          </cell>
          <cell r="T358" t="str">
            <v>Lenny Agnes Manuhutu</v>
          </cell>
          <cell r="U358">
            <v>0</v>
          </cell>
          <cell r="V358" t="str">
            <v>-</v>
          </cell>
          <cell r="W358" t="str">
            <v>P</v>
          </cell>
          <cell r="X358" t="str">
            <v>Ternate</v>
          </cell>
          <cell r="Y358" t="str">
            <v>14.02.1975</v>
          </cell>
          <cell r="Z358">
            <v>47</v>
          </cell>
          <cell r="AA358" t="str">
            <v>-</v>
          </cell>
          <cell r="AB358" t="str">
            <v>-</v>
          </cell>
          <cell r="AC358" t="str">
            <v>IRT</v>
          </cell>
          <cell r="AD358" t="str">
            <v>Kawin</v>
          </cell>
          <cell r="AE358" t="str">
            <v>Istri</v>
          </cell>
        </row>
        <row r="359">
          <cell r="R359">
            <v>3</v>
          </cell>
          <cell r="T359" t="str">
            <v>Windy Aditya Putriana Bawues, SE</v>
          </cell>
          <cell r="U359">
            <v>0</v>
          </cell>
          <cell r="V359" t="str">
            <v>-</v>
          </cell>
          <cell r="W359" t="str">
            <v>P</v>
          </cell>
          <cell r="X359" t="str">
            <v>Ternate</v>
          </cell>
          <cell r="Y359" t="str">
            <v>04.01.1996</v>
          </cell>
          <cell r="Z359">
            <v>26</v>
          </cell>
          <cell r="AA359" t="str">
            <v>-</v>
          </cell>
          <cell r="AB359" t="str">
            <v>S1</v>
          </cell>
          <cell r="AC359" t="str">
            <v>IRT</v>
          </cell>
          <cell r="AD359" t="str">
            <v>Kawin</v>
          </cell>
          <cell r="AE359" t="str">
            <v>Istri</v>
          </cell>
        </row>
        <row r="360">
          <cell r="R360">
            <v>3</v>
          </cell>
          <cell r="T360" t="str">
            <v>Diana Liantry Bawues</v>
          </cell>
          <cell r="U360">
            <v>0</v>
          </cell>
          <cell r="V360" t="str">
            <v>-</v>
          </cell>
          <cell r="W360" t="str">
            <v>P</v>
          </cell>
          <cell r="X360" t="str">
            <v>Tobelo</v>
          </cell>
          <cell r="Y360" t="str">
            <v>24.03.2003</v>
          </cell>
          <cell r="Z360">
            <v>19</v>
          </cell>
          <cell r="AA360" t="str">
            <v>-</v>
          </cell>
          <cell r="AB360" t="str">
            <v>S1</v>
          </cell>
          <cell r="AC360" t="str">
            <v>Siswa</v>
          </cell>
          <cell r="AD360" t="str">
            <v>Belum Kawin</v>
          </cell>
          <cell r="AE360" t="str">
            <v>Anak</v>
          </cell>
        </row>
        <row r="361">
          <cell r="R361">
            <v>3</v>
          </cell>
          <cell r="T361" t="str">
            <v>Dean Leondefrid Bawues</v>
          </cell>
          <cell r="U361">
            <v>0</v>
          </cell>
          <cell r="V361" t="str">
            <v>L</v>
          </cell>
          <cell r="W361" t="str">
            <v>-</v>
          </cell>
          <cell r="X361" t="str">
            <v>Bacan</v>
          </cell>
          <cell r="Y361" t="str">
            <v>18.09.2009</v>
          </cell>
          <cell r="Z361">
            <v>13</v>
          </cell>
          <cell r="AA361" t="str">
            <v>-</v>
          </cell>
          <cell r="AB361" t="str">
            <v>SMP</v>
          </cell>
          <cell r="AC361" t="str">
            <v>Siswa</v>
          </cell>
          <cell r="AD361" t="str">
            <v>Belum Kawin</v>
          </cell>
          <cell r="AE361" t="str">
            <v>Anak</v>
          </cell>
        </row>
        <row r="362">
          <cell r="R362">
            <v>3</v>
          </cell>
          <cell r="T362" t="str">
            <v>Berlin Matahari</v>
          </cell>
          <cell r="U362" t="str">
            <v>WKO</v>
          </cell>
          <cell r="V362" t="str">
            <v>L</v>
          </cell>
          <cell r="W362" t="str">
            <v>-</v>
          </cell>
          <cell r="X362" t="str">
            <v>Tobelo</v>
          </cell>
          <cell r="Y362" t="str">
            <v>25.10.1991</v>
          </cell>
          <cell r="Z362">
            <v>31</v>
          </cell>
          <cell r="AA362" t="str">
            <v>17.05.2012</v>
          </cell>
          <cell r="AB362" t="str">
            <v>SMA</v>
          </cell>
          <cell r="AC362" t="str">
            <v>Wiraswasta</v>
          </cell>
          <cell r="AD362" t="str">
            <v>Kawin</v>
          </cell>
          <cell r="AE362" t="str">
            <v>Suami</v>
          </cell>
        </row>
        <row r="363">
          <cell r="B363">
            <v>8</v>
          </cell>
          <cell r="R363">
            <v>3</v>
          </cell>
          <cell r="S363" t="str">
            <v>KWP 3.5/S/008/XXVII/2013</v>
          </cell>
          <cell r="T363" t="str">
            <v>Vindi Novita Sasingan, A.Md</v>
          </cell>
          <cell r="U363">
            <v>0</v>
          </cell>
          <cell r="V363" t="str">
            <v>-</v>
          </cell>
          <cell r="W363" t="str">
            <v>P</v>
          </cell>
          <cell r="X363" t="str">
            <v>Tobelo</v>
          </cell>
          <cell r="Y363" t="str">
            <v>26.11.1992</v>
          </cell>
          <cell r="Z363">
            <v>30</v>
          </cell>
          <cell r="AA363" t="str">
            <v>-</v>
          </cell>
          <cell r="AB363" t="str">
            <v>D3</v>
          </cell>
          <cell r="AC363" t="str">
            <v>IRT</v>
          </cell>
          <cell r="AD363" t="str">
            <v>Kawin</v>
          </cell>
          <cell r="AE363" t="str">
            <v>Istri</v>
          </cell>
        </row>
        <row r="364">
          <cell r="R364">
            <v>3</v>
          </cell>
          <cell r="T364" t="str">
            <v>Abrilia Moriaio Matahari</v>
          </cell>
          <cell r="U364">
            <v>0</v>
          </cell>
          <cell r="V364" t="str">
            <v>-</v>
          </cell>
          <cell r="W364" t="str">
            <v>P</v>
          </cell>
          <cell r="X364" t="str">
            <v>Tobelo</v>
          </cell>
          <cell r="Y364" t="str">
            <v>05.10.2012</v>
          </cell>
          <cell r="Z364">
            <v>10</v>
          </cell>
          <cell r="AA364" t="str">
            <v>-</v>
          </cell>
          <cell r="AB364" t="str">
            <v>SD</v>
          </cell>
          <cell r="AC364" t="str">
            <v>Siswa</v>
          </cell>
          <cell r="AD364" t="str">
            <v>Belum Kawin</v>
          </cell>
          <cell r="AE364" t="str">
            <v>Anak</v>
          </cell>
        </row>
        <row r="365">
          <cell r="R365">
            <v>3</v>
          </cell>
          <cell r="T365" t="str">
            <v>Martinus Dwi Hananto</v>
          </cell>
          <cell r="U365" t="str">
            <v>WKO</v>
          </cell>
          <cell r="V365" t="str">
            <v>L</v>
          </cell>
          <cell r="W365" t="str">
            <v>-</v>
          </cell>
          <cell r="X365" t="str">
            <v>Bandar Lampung</v>
          </cell>
          <cell r="Y365" t="str">
            <v>13.03.1982</v>
          </cell>
          <cell r="Z365">
            <v>40</v>
          </cell>
          <cell r="AA365" t="str">
            <v>20.11.2011</v>
          </cell>
          <cell r="AB365" t="str">
            <v>SMP</v>
          </cell>
          <cell r="AC365" t="str">
            <v>Swasta</v>
          </cell>
          <cell r="AD365" t="str">
            <v>Kawin</v>
          </cell>
          <cell r="AE365" t="str">
            <v>Suami</v>
          </cell>
        </row>
        <row r="366">
          <cell r="R366">
            <v>3</v>
          </cell>
          <cell r="T366" t="str">
            <v>Rubiyatun</v>
          </cell>
          <cell r="U366">
            <v>0</v>
          </cell>
          <cell r="V366" t="str">
            <v>-</v>
          </cell>
          <cell r="W366" t="str">
            <v>P</v>
          </cell>
          <cell r="X366" t="str">
            <v>Semarang</v>
          </cell>
          <cell r="Y366" t="str">
            <v>28.07.1979</v>
          </cell>
          <cell r="Z366">
            <v>43</v>
          </cell>
          <cell r="AA366" t="str">
            <v>-</v>
          </cell>
          <cell r="AB366" t="str">
            <v>S1</v>
          </cell>
          <cell r="AC366" t="str">
            <v>Guru</v>
          </cell>
          <cell r="AD366" t="str">
            <v>Kawin</v>
          </cell>
          <cell r="AE366" t="str">
            <v>Istri</v>
          </cell>
        </row>
        <row r="367">
          <cell r="R367">
            <v>3</v>
          </cell>
          <cell r="T367" t="str">
            <v>Yabes Gavino Hananto</v>
          </cell>
          <cell r="U367">
            <v>0</v>
          </cell>
          <cell r="V367" t="str">
            <v>L</v>
          </cell>
          <cell r="W367" t="str">
            <v>-</v>
          </cell>
          <cell r="X367" t="str">
            <v>Tobelo</v>
          </cell>
          <cell r="Y367" t="str">
            <v>12.08.2012</v>
          </cell>
          <cell r="Z367">
            <v>10</v>
          </cell>
          <cell r="AA367" t="str">
            <v>-</v>
          </cell>
          <cell r="AB367" t="str">
            <v>-</v>
          </cell>
          <cell r="AC367" t="str">
            <v>-</v>
          </cell>
          <cell r="AD367" t="str">
            <v>Belum Kawin</v>
          </cell>
          <cell r="AE367" t="str">
            <v>Anak</v>
          </cell>
        </row>
        <row r="368">
          <cell r="R368">
            <v>3</v>
          </cell>
          <cell r="T368" t="str">
            <v>Reki R. Mahmud</v>
          </cell>
          <cell r="U368" t="str">
            <v>WKO</v>
          </cell>
          <cell r="V368" t="str">
            <v>L</v>
          </cell>
          <cell r="W368" t="str">
            <v>-</v>
          </cell>
          <cell r="X368" t="str">
            <v>Gura</v>
          </cell>
          <cell r="Y368" t="str">
            <v>29.10.1989</v>
          </cell>
          <cell r="Z368">
            <v>33</v>
          </cell>
          <cell r="AA368" t="str">
            <v>29.11.2012</v>
          </cell>
          <cell r="AB368" t="str">
            <v>SMA</v>
          </cell>
          <cell r="AC368" t="str">
            <v>Swasta</v>
          </cell>
          <cell r="AD368" t="str">
            <v>Kawin</v>
          </cell>
          <cell r="AE368" t="str">
            <v>Suami</v>
          </cell>
        </row>
        <row r="369">
          <cell r="R369">
            <v>3</v>
          </cell>
          <cell r="T369" t="str">
            <v>Marlen Tomasoa</v>
          </cell>
          <cell r="U369">
            <v>0</v>
          </cell>
          <cell r="V369" t="str">
            <v>-</v>
          </cell>
          <cell r="W369" t="str">
            <v>P</v>
          </cell>
          <cell r="X369" t="str">
            <v>Meti</v>
          </cell>
          <cell r="Y369" t="str">
            <v>12.05.1992</v>
          </cell>
          <cell r="Z369">
            <v>30</v>
          </cell>
          <cell r="AA369" t="str">
            <v>-</v>
          </cell>
          <cell r="AB369" t="str">
            <v>SMA</v>
          </cell>
          <cell r="AC369" t="str">
            <v>IRT</v>
          </cell>
          <cell r="AD369" t="str">
            <v>Kawin</v>
          </cell>
          <cell r="AE369" t="str">
            <v>Istri</v>
          </cell>
        </row>
        <row r="370">
          <cell r="R370">
            <v>3</v>
          </cell>
          <cell r="T370" t="str">
            <v>Mysela Priciel Mahmud</v>
          </cell>
          <cell r="U370">
            <v>0</v>
          </cell>
          <cell r="V370" t="str">
            <v>-</v>
          </cell>
          <cell r="W370" t="str">
            <v>P</v>
          </cell>
          <cell r="X370" t="str">
            <v>Tobelo</v>
          </cell>
          <cell r="Y370" t="str">
            <v>30.05.2012</v>
          </cell>
          <cell r="Z370">
            <v>10</v>
          </cell>
          <cell r="AA370" t="str">
            <v>-</v>
          </cell>
          <cell r="AB370" t="str">
            <v>SD</v>
          </cell>
          <cell r="AC370" t="str">
            <v>Siswa</v>
          </cell>
          <cell r="AD370" t="str">
            <v>Belum Kawin</v>
          </cell>
          <cell r="AE370" t="str">
            <v>Anak</v>
          </cell>
        </row>
        <row r="371">
          <cell r="R371">
            <v>3</v>
          </cell>
          <cell r="T371" t="str">
            <v>Herman Sasingan</v>
          </cell>
          <cell r="U371" t="str">
            <v>WKO</v>
          </cell>
          <cell r="V371" t="str">
            <v>L</v>
          </cell>
          <cell r="W371" t="str">
            <v>-</v>
          </cell>
          <cell r="X371" t="str">
            <v>Tobelo</v>
          </cell>
          <cell r="Y371" t="str">
            <v>03.05.1978</v>
          </cell>
          <cell r="Z371">
            <v>44</v>
          </cell>
          <cell r="AA371" t="str">
            <v>…05.2020</v>
          </cell>
          <cell r="AB371" t="str">
            <v>SMK</v>
          </cell>
          <cell r="AC371" t="str">
            <v>Tani</v>
          </cell>
          <cell r="AD371" t="str">
            <v>Kawin</v>
          </cell>
          <cell r="AE371" t="str">
            <v>Suami</v>
          </cell>
        </row>
        <row r="372">
          <cell r="R372">
            <v>3</v>
          </cell>
          <cell r="T372" t="str">
            <v>Vony Pisang</v>
          </cell>
          <cell r="U372">
            <v>0</v>
          </cell>
          <cell r="V372" t="str">
            <v>TANGGAL</v>
          </cell>
          <cell r="W372" t="str">
            <v>P</v>
          </cell>
          <cell r="X372" t="str">
            <v>Akelamo</v>
          </cell>
          <cell r="Y372" t="str">
            <v>06.06.1980</v>
          </cell>
          <cell r="Z372">
            <v>42</v>
          </cell>
          <cell r="AA372" t="str">
            <v>-</v>
          </cell>
          <cell r="AB372" t="str">
            <v>SD</v>
          </cell>
          <cell r="AC372" t="str">
            <v>IRT</v>
          </cell>
          <cell r="AD372" t="str">
            <v>Kawin</v>
          </cell>
          <cell r="AE372" t="str">
            <v>Istri</v>
          </cell>
        </row>
        <row r="373">
          <cell r="R373">
            <v>3</v>
          </cell>
          <cell r="T373" t="str">
            <v>Feronika M. Sasingan</v>
          </cell>
          <cell r="U373">
            <v>0</v>
          </cell>
          <cell r="V373" t="str">
            <v>-</v>
          </cell>
          <cell r="W373" t="str">
            <v>P</v>
          </cell>
          <cell r="X373" t="str">
            <v>Akelamo</v>
          </cell>
          <cell r="Y373" t="str">
            <v>29.10.2012</v>
          </cell>
          <cell r="Z373">
            <v>10</v>
          </cell>
          <cell r="AA373" t="str">
            <v>-</v>
          </cell>
          <cell r="AB373" t="str">
            <v>SD</v>
          </cell>
          <cell r="AC373" t="str">
            <v>Siswa</v>
          </cell>
          <cell r="AD373" t="str">
            <v>Belum Kawin</v>
          </cell>
          <cell r="AE373" t="str">
            <v>Anak</v>
          </cell>
        </row>
        <row r="374">
          <cell r="R374">
            <v>3</v>
          </cell>
          <cell r="T374" t="str">
            <v>Ronny Silulu</v>
          </cell>
          <cell r="U374" t="str">
            <v>WKO</v>
          </cell>
          <cell r="V374" t="str">
            <v>L</v>
          </cell>
          <cell r="W374" t="str">
            <v>-</v>
          </cell>
          <cell r="X374" t="str">
            <v>Kedi</v>
          </cell>
          <cell r="Y374" t="str">
            <v>06.05.1975</v>
          </cell>
          <cell r="Z374">
            <v>47</v>
          </cell>
          <cell r="AA374" t="str">
            <v>26.12.2007</v>
          </cell>
          <cell r="AB374" t="str">
            <v>SMA</v>
          </cell>
          <cell r="AC374" t="str">
            <v>Swasta</v>
          </cell>
          <cell r="AD374" t="str">
            <v>Kawin</v>
          </cell>
          <cell r="AE374" t="str">
            <v>Suami</v>
          </cell>
        </row>
        <row r="375">
          <cell r="N375" t="str">
            <v>L23</v>
          </cell>
          <cell r="R375">
            <v>3</v>
          </cell>
          <cell r="T375" t="str">
            <v>Nofi Manyira</v>
          </cell>
          <cell r="U375">
            <v>0</v>
          </cell>
          <cell r="V375" t="str">
            <v>-</v>
          </cell>
          <cell r="W375" t="str">
            <v>P</v>
          </cell>
          <cell r="X375" t="str">
            <v>Aruku</v>
          </cell>
          <cell r="Y375" t="str">
            <v>17.11.1984</v>
          </cell>
          <cell r="Z375">
            <v>38</v>
          </cell>
          <cell r="AA375" t="str">
            <v>-</v>
          </cell>
          <cell r="AB375" t="str">
            <v>SD</v>
          </cell>
          <cell r="AC375" t="str">
            <v>IRT</v>
          </cell>
          <cell r="AD375" t="str">
            <v>Kawin</v>
          </cell>
          <cell r="AE375" t="str">
            <v>Istri</v>
          </cell>
        </row>
        <row r="376">
          <cell r="R376">
            <v>3</v>
          </cell>
          <cell r="T376" t="str">
            <v>Jofan Rogel Silulu</v>
          </cell>
          <cell r="U376">
            <v>0</v>
          </cell>
          <cell r="V376" t="str">
            <v>L</v>
          </cell>
          <cell r="W376" t="str">
            <v>-</v>
          </cell>
          <cell r="X376" t="str">
            <v>Kedi</v>
          </cell>
          <cell r="Y376" t="str">
            <v>27.07.2007</v>
          </cell>
          <cell r="Z376">
            <v>15</v>
          </cell>
          <cell r="AA376" t="str">
            <v>-</v>
          </cell>
          <cell r="AB376" t="str">
            <v>TK</v>
          </cell>
          <cell r="AC376" t="str">
            <v>Siswa</v>
          </cell>
          <cell r="AD376" t="str">
            <v>Belum Kawin</v>
          </cell>
          <cell r="AE376" t="str">
            <v>Anak</v>
          </cell>
        </row>
        <row r="377">
          <cell r="R377">
            <v>3</v>
          </cell>
          <cell r="T377" t="str">
            <v>Refal Flegon Silulu</v>
          </cell>
          <cell r="U377">
            <v>0</v>
          </cell>
          <cell r="V377" t="str">
            <v>L</v>
          </cell>
          <cell r="W377" t="str">
            <v>-</v>
          </cell>
          <cell r="X377" t="str">
            <v>Kedi</v>
          </cell>
          <cell r="Y377" t="str">
            <v>15.05.2010</v>
          </cell>
          <cell r="Z377">
            <v>12</v>
          </cell>
          <cell r="AA377" t="str">
            <v>-</v>
          </cell>
          <cell r="AB377" t="str">
            <v>-</v>
          </cell>
          <cell r="AC377" t="str">
            <v>-</v>
          </cell>
          <cell r="AD377" t="str">
            <v>Belum Kawin</v>
          </cell>
          <cell r="AE377" t="str">
            <v>Anak</v>
          </cell>
        </row>
        <row r="378">
          <cell r="R378">
            <v>3</v>
          </cell>
          <cell r="T378" t="str">
            <v>Sisi Agriyah Silulu</v>
          </cell>
          <cell r="U378">
            <v>0</v>
          </cell>
          <cell r="V378" t="str">
            <v>-</v>
          </cell>
          <cell r="W378" t="str">
            <v>P</v>
          </cell>
          <cell r="X378" t="str">
            <v>TPI</v>
          </cell>
          <cell r="Y378" t="str">
            <v>23.09.2012</v>
          </cell>
          <cell r="Z378">
            <v>10</v>
          </cell>
          <cell r="AA378" t="str">
            <v>-</v>
          </cell>
          <cell r="AB378" t="str">
            <v>-</v>
          </cell>
          <cell r="AC378" t="str">
            <v>-</v>
          </cell>
          <cell r="AD378" t="str">
            <v>Belum Kawin</v>
          </cell>
          <cell r="AE378" t="str">
            <v>Anak</v>
          </cell>
        </row>
        <row r="379">
          <cell r="N379" t="str">
            <v>L24</v>
          </cell>
          <cell r="R379">
            <v>3</v>
          </cell>
          <cell r="T379" t="str">
            <v>Disco Amico Freddy Pasaribu</v>
          </cell>
          <cell r="U379" t="str">
            <v>WKO</v>
          </cell>
          <cell r="V379" t="str">
            <v>L</v>
          </cell>
          <cell r="W379" t="str">
            <v>-</v>
          </cell>
          <cell r="X379" t="str">
            <v>Pematang Siantar</v>
          </cell>
          <cell r="Y379" t="str">
            <v>11.02.1981</v>
          </cell>
          <cell r="Z379">
            <v>41</v>
          </cell>
          <cell r="AA379" t="str">
            <v>21.02.2009</v>
          </cell>
          <cell r="AB379" t="str">
            <v>SMK</v>
          </cell>
          <cell r="AC379" t="str">
            <v>Wiraswasta</v>
          </cell>
          <cell r="AD379" t="str">
            <v>Kawin</v>
          </cell>
          <cell r="AE379" t="str">
            <v>Suami</v>
          </cell>
        </row>
        <row r="380">
          <cell r="R380">
            <v>3</v>
          </cell>
          <cell r="T380" t="str">
            <v>Olivia Jane Kembuan</v>
          </cell>
          <cell r="U380">
            <v>0</v>
          </cell>
          <cell r="V380" t="str">
            <v>-</v>
          </cell>
          <cell r="W380" t="str">
            <v>P</v>
          </cell>
          <cell r="X380" t="str">
            <v>Langoan SULUT</v>
          </cell>
          <cell r="Y380" t="str">
            <v>17.10.1988</v>
          </cell>
          <cell r="Z380">
            <v>34</v>
          </cell>
          <cell r="AA380" t="str">
            <v>-</v>
          </cell>
          <cell r="AB380" t="str">
            <v>SMK</v>
          </cell>
          <cell r="AC380" t="str">
            <v>IRT</v>
          </cell>
          <cell r="AD380" t="str">
            <v>Kawin</v>
          </cell>
          <cell r="AE380" t="str">
            <v>Istri</v>
          </cell>
        </row>
        <row r="381">
          <cell r="R381">
            <v>3</v>
          </cell>
          <cell r="T381" t="str">
            <v>Syalomitha Pasaribu</v>
          </cell>
          <cell r="U381">
            <v>0</v>
          </cell>
          <cell r="V381" t="str">
            <v>-</v>
          </cell>
          <cell r="W381" t="str">
            <v>P</v>
          </cell>
          <cell r="X381" t="str">
            <v>Tompaso</v>
          </cell>
          <cell r="Y381" t="str">
            <v>16.08.2009</v>
          </cell>
          <cell r="Z381">
            <v>13</v>
          </cell>
          <cell r="AA381" t="str">
            <v>-</v>
          </cell>
          <cell r="AB381" t="str">
            <v>SMP</v>
          </cell>
          <cell r="AC381" t="str">
            <v>Siswa</v>
          </cell>
          <cell r="AD381" t="str">
            <v>Belum Kawin</v>
          </cell>
          <cell r="AE381" t="str">
            <v>Anak</v>
          </cell>
        </row>
        <row r="382">
          <cell r="R382">
            <v>3</v>
          </cell>
          <cell r="T382" t="e">
            <v>#REF!</v>
          </cell>
          <cell r="U382" t="e">
            <v>#REF!</v>
          </cell>
          <cell r="V382" t="e">
            <v>#REF!</v>
          </cell>
          <cell r="W382" t="e">
            <v>#REF!</v>
          </cell>
          <cell r="X382" t="e">
            <v>#REF!</v>
          </cell>
          <cell r="Y382" t="e">
            <v>#REF!</v>
          </cell>
          <cell r="Z382" t="e">
            <v>#REF!</v>
          </cell>
          <cell r="AA382" t="e">
            <v>#REF!</v>
          </cell>
          <cell r="AB382" t="e">
            <v>#REF!</v>
          </cell>
          <cell r="AC382" t="e">
            <v>#REF!</v>
          </cell>
          <cell r="AD382" t="e">
            <v>#REF!</v>
          </cell>
          <cell r="AE382" t="e">
            <v>#REF!</v>
          </cell>
        </row>
        <row r="383">
          <cell r="R383">
            <v>3</v>
          </cell>
          <cell r="T383" t="str">
            <v>Budhy Kawung</v>
          </cell>
          <cell r="U383" t="str">
            <v>WKO</v>
          </cell>
          <cell r="V383" t="str">
            <v>L</v>
          </cell>
          <cell r="W383" t="str">
            <v>-</v>
          </cell>
          <cell r="X383" t="str">
            <v>Manado</v>
          </cell>
          <cell r="Y383" t="str">
            <v>28.10.1985</v>
          </cell>
          <cell r="Z383">
            <v>37</v>
          </cell>
          <cell r="AA383" t="str">
            <v>25.08.2012</v>
          </cell>
          <cell r="AB383" t="str">
            <v>SMA</v>
          </cell>
          <cell r="AC383" t="str">
            <v>Swasta</v>
          </cell>
          <cell r="AD383" t="str">
            <v>Kawin</v>
          </cell>
          <cell r="AE383" t="str">
            <v>Suami</v>
          </cell>
        </row>
        <row r="384">
          <cell r="R384">
            <v>3</v>
          </cell>
          <cell r="T384" t="str">
            <v>Novita Kabarei</v>
          </cell>
          <cell r="U384">
            <v>0</v>
          </cell>
          <cell r="V384" t="str">
            <v>-</v>
          </cell>
          <cell r="W384" t="str">
            <v>P</v>
          </cell>
          <cell r="X384" t="str">
            <v>Bitung</v>
          </cell>
          <cell r="Y384" t="str">
            <v>29.11.1989</v>
          </cell>
          <cell r="Z384">
            <v>33</v>
          </cell>
          <cell r="AA384" t="str">
            <v>-</v>
          </cell>
          <cell r="AB384" t="str">
            <v>SMA</v>
          </cell>
          <cell r="AC384" t="str">
            <v>IRT</v>
          </cell>
          <cell r="AD384" t="str">
            <v>Kawin</v>
          </cell>
          <cell r="AE384" t="str">
            <v>Istri</v>
          </cell>
        </row>
        <row r="385">
          <cell r="R385">
            <v>3</v>
          </cell>
          <cell r="T385" t="e">
            <v>#REF!</v>
          </cell>
          <cell r="U385" t="e">
            <v>#REF!</v>
          </cell>
          <cell r="V385" t="e">
            <v>#REF!</v>
          </cell>
          <cell r="W385" t="e">
            <v>#REF!</v>
          </cell>
          <cell r="X385" t="e">
            <v>#REF!</v>
          </cell>
          <cell r="Y385" t="e">
            <v>#REF!</v>
          </cell>
          <cell r="Z385" t="e">
            <v>#REF!</v>
          </cell>
          <cell r="AA385" t="e">
            <v>#REF!</v>
          </cell>
          <cell r="AB385" t="e">
            <v>#REF!</v>
          </cell>
          <cell r="AC385" t="e">
            <v>#REF!</v>
          </cell>
          <cell r="AD385" t="e">
            <v>#REF!</v>
          </cell>
          <cell r="AE385" t="e">
            <v>#REF!</v>
          </cell>
        </row>
        <row r="386">
          <cell r="R386">
            <v>4</v>
          </cell>
          <cell r="T386" t="e">
            <v>#REF!</v>
          </cell>
          <cell r="U386" t="e">
            <v>#REF!</v>
          </cell>
          <cell r="V386" t="e">
            <v>#REF!</v>
          </cell>
          <cell r="W386" t="e">
            <v>#REF!</v>
          </cell>
          <cell r="X386" t="e">
            <v>#REF!</v>
          </cell>
          <cell r="Y386" t="e">
            <v>#REF!</v>
          </cell>
          <cell r="Z386" t="e">
            <v>#REF!</v>
          </cell>
          <cell r="AA386" t="e">
            <v>#REF!</v>
          </cell>
          <cell r="AB386" t="e">
            <v>#REF!</v>
          </cell>
          <cell r="AC386" t="e">
            <v>#REF!</v>
          </cell>
          <cell r="AD386" t="e">
            <v>#REF!</v>
          </cell>
          <cell r="AE386" t="e">
            <v>#REF!</v>
          </cell>
        </row>
        <row r="387">
          <cell r="B387">
            <v>20</v>
          </cell>
          <cell r="R387">
            <v>4</v>
          </cell>
          <cell r="S387" t="str">
            <v>KWP 3.5/S/020/XXVII/2013</v>
          </cell>
          <cell r="T387" t="str">
            <v>Esalista Popoko</v>
          </cell>
          <cell r="U387">
            <v>0</v>
          </cell>
          <cell r="V387" t="str">
            <v>-</v>
          </cell>
          <cell r="W387" t="str">
            <v>P</v>
          </cell>
          <cell r="X387" t="str">
            <v>Wosia</v>
          </cell>
          <cell r="Y387" t="str">
            <v>12.10.1997</v>
          </cell>
          <cell r="Z387">
            <v>25</v>
          </cell>
          <cell r="AA387" t="str">
            <v>-</v>
          </cell>
          <cell r="AB387" t="str">
            <v>SMA</v>
          </cell>
          <cell r="AC387" t="str">
            <v>-</v>
          </cell>
          <cell r="AD387" t="str">
            <v>Belum Kawin</v>
          </cell>
          <cell r="AE387" t="str">
            <v>Istri</v>
          </cell>
        </row>
        <row r="388">
          <cell r="R388">
            <v>4</v>
          </cell>
          <cell r="T388" t="str">
            <v>Alfrets Mamaghe</v>
          </cell>
          <cell r="U388" t="str">
            <v>WKO</v>
          </cell>
          <cell r="V388" t="str">
            <v>L</v>
          </cell>
          <cell r="W388" t="str">
            <v>-</v>
          </cell>
          <cell r="X388" t="str">
            <v>Morotai</v>
          </cell>
          <cell r="Y388" t="str">
            <v>27.04.1979</v>
          </cell>
          <cell r="Z388">
            <v>43</v>
          </cell>
          <cell r="AA388" t="str">
            <v>11.05.2003</v>
          </cell>
          <cell r="AB388" t="str">
            <v>SMA</v>
          </cell>
          <cell r="AC388" t="str">
            <v>Tukang Kayu</v>
          </cell>
          <cell r="AD388" t="str">
            <v>Kawin</v>
          </cell>
          <cell r="AE388" t="str">
            <v>Suami</v>
          </cell>
        </row>
        <row r="389">
          <cell r="R389">
            <v>4</v>
          </cell>
          <cell r="T389" t="str">
            <v>Alise A. Pesondolang</v>
          </cell>
          <cell r="U389">
            <v>0</v>
          </cell>
          <cell r="V389" t="str">
            <v>-</v>
          </cell>
          <cell r="W389" t="str">
            <v>P</v>
          </cell>
          <cell r="X389" t="str">
            <v>WKO</v>
          </cell>
          <cell r="Y389" t="str">
            <v>20.08.1984</v>
          </cell>
          <cell r="Z389">
            <v>38</v>
          </cell>
          <cell r="AA389" t="str">
            <v>-</v>
          </cell>
          <cell r="AB389" t="str">
            <v>SMA</v>
          </cell>
          <cell r="AC389" t="str">
            <v>IRT</v>
          </cell>
          <cell r="AD389" t="str">
            <v>Kawin</v>
          </cell>
          <cell r="AE389" t="str">
            <v>Istri</v>
          </cell>
        </row>
        <row r="390">
          <cell r="R390">
            <v>4</v>
          </cell>
          <cell r="T390" t="str">
            <v>Anggristy Alsi Mamaghe</v>
          </cell>
          <cell r="U390">
            <v>0</v>
          </cell>
          <cell r="V390" t="str">
            <v>-</v>
          </cell>
          <cell r="W390" t="str">
            <v>P</v>
          </cell>
          <cell r="X390" t="str">
            <v>WKO</v>
          </cell>
          <cell r="Y390" t="str">
            <v>23.08.2003</v>
          </cell>
          <cell r="Z390">
            <v>19</v>
          </cell>
          <cell r="AA390" t="str">
            <v>-</v>
          </cell>
          <cell r="AB390" t="str">
            <v>S1</v>
          </cell>
          <cell r="AC390" t="str">
            <v>Mahasiswa</v>
          </cell>
          <cell r="AD390" t="str">
            <v>Belum Kawin</v>
          </cell>
          <cell r="AE390" t="str">
            <v>Anak</v>
          </cell>
        </row>
        <row r="391">
          <cell r="R391">
            <v>4</v>
          </cell>
          <cell r="T391" t="str">
            <v>Alwina T. Kansil</v>
          </cell>
          <cell r="U391" t="str">
            <v>WKO</v>
          </cell>
          <cell r="V391" t="str">
            <v>-</v>
          </cell>
          <cell r="W391" t="str">
            <v>P</v>
          </cell>
          <cell r="X391" t="str">
            <v>Kalipitu</v>
          </cell>
          <cell r="Y391" t="str">
            <v>06.07.1957</v>
          </cell>
          <cell r="Z391">
            <v>65</v>
          </cell>
          <cell r="AA391" t="str">
            <v>Janda</v>
          </cell>
          <cell r="AB391" t="str">
            <v>SD</v>
          </cell>
          <cell r="AC391" t="str">
            <v>IRT</v>
          </cell>
          <cell r="AD391" t="str">
            <v>Kawin</v>
          </cell>
          <cell r="AE391" t="str">
            <v>Orang Tua</v>
          </cell>
        </row>
        <row r="392">
          <cell r="R392">
            <v>4</v>
          </cell>
          <cell r="T392" t="str">
            <v>Rian Jovan Mamahe</v>
          </cell>
          <cell r="U392">
            <v>0</v>
          </cell>
          <cell r="V392" t="str">
            <v>L</v>
          </cell>
          <cell r="W392" t="str">
            <v>-</v>
          </cell>
          <cell r="X392" t="str">
            <v>WKO</v>
          </cell>
          <cell r="Y392" t="str">
            <v>06.04.1999</v>
          </cell>
          <cell r="Z392">
            <v>23</v>
          </cell>
          <cell r="AA392" t="str">
            <v>-</v>
          </cell>
          <cell r="AB392" t="str">
            <v>SD</v>
          </cell>
          <cell r="AC392" t="str">
            <v>-</v>
          </cell>
          <cell r="AD392" t="str">
            <v>Belum Kawin</v>
          </cell>
          <cell r="AE392" t="str">
            <v>Anak</v>
          </cell>
        </row>
        <row r="393">
          <cell r="R393">
            <v>4</v>
          </cell>
          <cell r="T393" t="str">
            <v>Nofrianti SintiyaTuisan</v>
          </cell>
          <cell r="U393">
            <v>0</v>
          </cell>
          <cell r="V393" t="str">
            <v>-</v>
          </cell>
          <cell r="W393" t="str">
            <v>P</v>
          </cell>
          <cell r="X393" t="str">
            <v>WKO</v>
          </cell>
          <cell r="Y393" t="str">
            <v>09.11.2002</v>
          </cell>
          <cell r="Z393">
            <v>20</v>
          </cell>
          <cell r="AA393" t="str">
            <v>-</v>
          </cell>
          <cell r="AB393" t="str">
            <v>SD</v>
          </cell>
          <cell r="AC393" t="str">
            <v>-</v>
          </cell>
          <cell r="AD393" t="str">
            <v>Belum Kawin</v>
          </cell>
          <cell r="AE393" t="str">
            <v>Anak</v>
          </cell>
        </row>
        <row r="394">
          <cell r="R394">
            <v>4</v>
          </cell>
          <cell r="T394" t="e">
            <v>#REF!</v>
          </cell>
          <cell r="U394" t="e">
            <v>#REF!</v>
          </cell>
          <cell r="V394" t="e">
            <v>#REF!</v>
          </cell>
          <cell r="W394" t="e">
            <v>#REF!</v>
          </cell>
          <cell r="X394" t="e">
            <v>#REF!</v>
          </cell>
          <cell r="Y394" t="e">
            <v>#REF!</v>
          </cell>
          <cell r="Z394" t="e">
            <v>#REF!</v>
          </cell>
          <cell r="AA394" t="e">
            <v>#REF!</v>
          </cell>
          <cell r="AB394" t="e">
            <v>#REF!</v>
          </cell>
          <cell r="AC394" t="e">
            <v>#REF!</v>
          </cell>
          <cell r="AD394" t="e">
            <v>#REF!</v>
          </cell>
          <cell r="AE394" t="e">
            <v>#REF!</v>
          </cell>
        </row>
        <row r="395">
          <cell r="R395">
            <v>4</v>
          </cell>
          <cell r="T395" t="str">
            <v>Aprils Mangembulude</v>
          </cell>
          <cell r="U395" t="str">
            <v>WKO</v>
          </cell>
          <cell r="V395" t="str">
            <v>L</v>
          </cell>
          <cell r="W395" t="str">
            <v>-</v>
          </cell>
          <cell r="X395" t="str">
            <v>Morotai</v>
          </cell>
          <cell r="Y395" t="str">
            <v>03.04.1965</v>
          </cell>
          <cell r="Z395">
            <v>57</v>
          </cell>
          <cell r="AA395" t="str">
            <v>-</v>
          </cell>
          <cell r="AB395" t="str">
            <v>SD</v>
          </cell>
          <cell r="AC395" t="str">
            <v>Tukang Bentor</v>
          </cell>
          <cell r="AD395" t="str">
            <v>Kawin</v>
          </cell>
          <cell r="AE395" t="str">
            <v>Kepala Keluarga</v>
          </cell>
        </row>
        <row r="396">
          <cell r="R396">
            <v>4</v>
          </cell>
          <cell r="T396" t="e">
            <v>#REF!</v>
          </cell>
          <cell r="U396" t="e">
            <v>#REF!</v>
          </cell>
          <cell r="V396" t="e">
            <v>#REF!</v>
          </cell>
          <cell r="W396" t="e">
            <v>#REF!</v>
          </cell>
          <cell r="X396" t="e">
            <v>#REF!</v>
          </cell>
          <cell r="Y396" t="e">
            <v>#REF!</v>
          </cell>
          <cell r="Z396" t="e">
            <v>#REF!</v>
          </cell>
          <cell r="AA396" t="e">
            <v>#REF!</v>
          </cell>
          <cell r="AB396" t="e">
            <v>#REF!</v>
          </cell>
          <cell r="AC396" t="e">
            <v>#REF!</v>
          </cell>
          <cell r="AD396" t="e">
            <v>#REF!</v>
          </cell>
          <cell r="AE396" t="e">
            <v>#REF!</v>
          </cell>
        </row>
        <row r="397">
          <cell r="R397">
            <v>4</v>
          </cell>
          <cell r="T397" t="e">
            <v>#REF!</v>
          </cell>
          <cell r="U397" t="e">
            <v>#REF!</v>
          </cell>
          <cell r="V397" t="e">
            <v>#REF!</v>
          </cell>
          <cell r="W397" t="e">
            <v>#REF!</v>
          </cell>
          <cell r="X397" t="e">
            <v>#REF!</v>
          </cell>
          <cell r="Y397" t="e">
            <v>#REF!</v>
          </cell>
          <cell r="Z397" t="e">
            <v>#REF!</v>
          </cell>
          <cell r="AA397" t="e">
            <v>#REF!</v>
          </cell>
          <cell r="AB397" t="e">
            <v>#REF!</v>
          </cell>
          <cell r="AC397" t="e">
            <v>#REF!</v>
          </cell>
          <cell r="AD397" t="e">
            <v>#REF!</v>
          </cell>
          <cell r="AE397" t="e">
            <v>#REF!</v>
          </cell>
        </row>
        <row r="398">
          <cell r="R398">
            <v>4</v>
          </cell>
          <cell r="T398" t="str">
            <v>Aprius Surupati</v>
          </cell>
          <cell r="U398" t="str">
            <v>WKO</v>
          </cell>
          <cell r="V398" t="str">
            <v>L</v>
          </cell>
          <cell r="W398" t="str">
            <v>-</v>
          </cell>
          <cell r="X398" t="str">
            <v>Sanger</v>
          </cell>
          <cell r="Y398" t="str">
            <v>05.01.1950</v>
          </cell>
          <cell r="Z398">
            <v>72</v>
          </cell>
          <cell r="AA398" t="str">
            <v>Duda</v>
          </cell>
          <cell r="AB398" t="str">
            <v>SD</v>
          </cell>
          <cell r="AC398" t="str">
            <v>Tani</v>
          </cell>
          <cell r="AD398" t="str">
            <v>Kawin</v>
          </cell>
          <cell r="AE398" t="str">
            <v>Orang Tua</v>
          </cell>
        </row>
        <row r="399">
          <cell r="R399">
            <v>4</v>
          </cell>
          <cell r="T399" t="str">
            <v>Nofian Surupati, A.Md</v>
          </cell>
          <cell r="U399" t="str">
            <v>WKO</v>
          </cell>
          <cell r="V399" t="str">
            <v>L</v>
          </cell>
          <cell r="W399" t="str">
            <v>-</v>
          </cell>
          <cell r="X399" t="str">
            <v>WKO</v>
          </cell>
          <cell r="Y399" t="str">
            <v>12.11.1991</v>
          </cell>
          <cell r="Z399">
            <v>31</v>
          </cell>
          <cell r="AA399" t="str">
            <v>15.02.2018</v>
          </cell>
          <cell r="AB399" t="str">
            <v>D3</v>
          </cell>
          <cell r="AC399" t="str">
            <v>Swasta</v>
          </cell>
          <cell r="AD399" t="str">
            <v>Kawin</v>
          </cell>
          <cell r="AE399" t="str">
            <v>Suami</v>
          </cell>
        </row>
        <row r="400">
          <cell r="R400">
            <v>4</v>
          </cell>
          <cell r="T400" t="str">
            <v>Alce Surupati</v>
          </cell>
          <cell r="U400" t="str">
            <v>-</v>
          </cell>
          <cell r="V400" t="str">
            <v>-</v>
          </cell>
          <cell r="W400" t="str">
            <v>P</v>
          </cell>
          <cell r="X400" t="str">
            <v>Manado</v>
          </cell>
          <cell r="Y400" t="str">
            <v>31.03.1981</v>
          </cell>
          <cell r="Z400">
            <v>41</v>
          </cell>
          <cell r="AA400" t="str">
            <v>-</v>
          </cell>
          <cell r="AB400" t="str">
            <v>SMA</v>
          </cell>
          <cell r="AC400" t="str">
            <v>IRT</v>
          </cell>
          <cell r="AD400" t="str">
            <v>Kawin</v>
          </cell>
          <cell r="AE400" t="str">
            <v>Istri</v>
          </cell>
        </row>
        <row r="401">
          <cell r="R401">
            <v>4</v>
          </cell>
          <cell r="T401" t="str">
            <v>Hendra Surupati</v>
          </cell>
          <cell r="U401" t="str">
            <v>-</v>
          </cell>
          <cell r="V401" t="str">
            <v>L</v>
          </cell>
          <cell r="W401" t="str">
            <v>-</v>
          </cell>
          <cell r="X401" t="str">
            <v>Tobelo</v>
          </cell>
          <cell r="Y401" t="str">
            <v>18.01.2005</v>
          </cell>
          <cell r="Z401">
            <v>17</v>
          </cell>
          <cell r="AA401" t="str">
            <v>-</v>
          </cell>
          <cell r="AB401" t="str">
            <v>SMA</v>
          </cell>
          <cell r="AC401" t="str">
            <v>Siswa</v>
          </cell>
          <cell r="AD401" t="str">
            <v>Belum Kawin</v>
          </cell>
          <cell r="AE401" t="str">
            <v>Anak</v>
          </cell>
        </row>
        <row r="402">
          <cell r="R402">
            <v>4</v>
          </cell>
          <cell r="T402" t="str">
            <v>Gabriela Alexandria Kasim</v>
          </cell>
          <cell r="U402" t="str">
            <v>-</v>
          </cell>
          <cell r="V402" t="str">
            <v>-</v>
          </cell>
          <cell r="W402" t="str">
            <v>P</v>
          </cell>
          <cell r="X402" t="str">
            <v>Tobelo</v>
          </cell>
          <cell r="Y402" t="str">
            <v>02.10.2012</v>
          </cell>
          <cell r="Z402">
            <v>10</v>
          </cell>
          <cell r="AA402" t="str">
            <v>-</v>
          </cell>
          <cell r="AB402" t="str">
            <v>SD</v>
          </cell>
          <cell r="AC402" t="str">
            <v>Siswa</v>
          </cell>
          <cell r="AD402" t="str">
            <v>Belum Kawin</v>
          </cell>
          <cell r="AE402" t="str">
            <v>Anak</v>
          </cell>
        </row>
        <row r="403">
          <cell r="R403">
            <v>4</v>
          </cell>
          <cell r="T403" t="e">
            <v>#REF!</v>
          </cell>
          <cell r="U403" t="e">
            <v>#REF!</v>
          </cell>
          <cell r="V403" t="e">
            <v>#REF!</v>
          </cell>
          <cell r="W403" t="e">
            <v>#REF!</v>
          </cell>
          <cell r="X403" t="e">
            <v>#REF!</v>
          </cell>
          <cell r="Y403" t="e">
            <v>#REF!</v>
          </cell>
          <cell r="Z403" t="e">
            <v>#REF!</v>
          </cell>
          <cell r="AA403" t="e">
            <v>#REF!</v>
          </cell>
          <cell r="AB403" t="e">
            <v>#REF!</v>
          </cell>
          <cell r="AC403" t="e">
            <v>#REF!</v>
          </cell>
          <cell r="AD403" t="e">
            <v>#REF!</v>
          </cell>
          <cell r="AE403" t="e">
            <v>#REF!</v>
          </cell>
        </row>
        <row r="404">
          <cell r="R404">
            <v>4</v>
          </cell>
          <cell r="T404" t="e">
            <v>#REF!</v>
          </cell>
          <cell r="U404" t="e">
            <v>#REF!</v>
          </cell>
          <cell r="V404" t="e">
            <v>#REF!</v>
          </cell>
          <cell r="W404" t="e">
            <v>#REF!</v>
          </cell>
          <cell r="X404" t="e">
            <v>#REF!</v>
          </cell>
          <cell r="Y404" t="e">
            <v>#REF!</v>
          </cell>
          <cell r="Z404" t="e">
            <v>#REF!</v>
          </cell>
          <cell r="AA404" t="e">
            <v>#REF!</v>
          </cell>
          <cell r="AB404" t="e">
            <v>#REF!</v>
          </cell>
          <cell r="AC404" t="e">
            <v>#REF!</v>
          </cell>
          <cell r="AD404" t="e">
            <v>#REF!</v>
          </cell>
          <cell r="AE404" t="e">
            <v>#REF!</v>
          </cell>
        </row>
        <row r="405">
          <cell r="R405">
            <v>4</v>
          </cell>
          <cell r="T405" t="e">
            <v>#REF!</v>
          </cell>
          <cell r="U405" t="e">
            <v>#REF!</v>
          </cell>
          <cell r="V405" t="e">
            <v>#REF!</v>
          </cell>
          <cell r="W405" t="e">
            <v>#REF!</v>
          </cell>
          <cell r="X405" t="e">
            <v>#REF!</v>
          </cell>
          <cell r="Y405" t="e">
            <v>#REF!</v>
          </cell>
          <cell r="Z405" t="e">
            <v>#REF!</v>
          </cell>
          <cell r="AA405" t="e">
            <v>#REF!</v>
          </cell>
          <cell r="AB405" t="e">
            <v>#REF!</v>
          </cell>
          <cell r="AC405" t="e">
            <v>#REF!</v>
          </cell>
          <cell r="AD405" t="e">
            <v>#REF!</v>
          </cell>
          <cell r="AE405" t="e">
            <v>#REF!</v>
          </cell>
        </row>
        <row r="406">
          <cell r="R406">
            <v>4</v>
          </cell>
          <cell r="T406" t="e">
            <v>#REF!</v>
          </cell>
          <cell r="U406" t="e">
            <v>#REF!</v>
          </cell>
          <cell r="V406" t="e">
            <v>#REF!</v>
          </cell>
          <cell r="W406" t="e">
            <v>#REF!</v>
          </cell>
          <cell r="X406" t="e">
            <v>#REF!</v>
          </cell>
          <cell r="Y406" t="e">
            <v>#REF!</v>
          </cell>
          <cell r="Z406" t="e">
            <v>#REF!</v>
          </cell>
          <cell r="AA406" t="e">
            <v>#REF!</v>
          </cell>
          <cell r="AB406" t="e">
            <v>#REF!</v>
          </cell>
          <cell r="AC406" t="e">
            <v>#REF!</v>
          </cell>
          <cell r="AD406" t="e">
            <v>#REF!</v>
          </cell>
          <cell r="AE406" t="e">
            <v>#REF!</v>
          </cell>
        </row>
        <row r="407">
          <cell r="R407">
            <v>4</v>
          </cell>
          <cell r="T407" t="str">
            <v>Eldan Mamahe</v>
          </cell>
          <cell r="U407" t="str">
            <v>WKO</v>
          </cell>
          <cell r="V407" t="str">
            <v>L</v>
          </cell>
          <cell r="W407" t="str">
            <v>-</v>
          </cell>
          <cell r="X407" t="str">
            <v>Tobelo</v>
          </cell>
          <cell r="Y407" t="str">
            <v>27.10.1964</v>
          </cell>
          <cell r="Z407">
            <v>58</v>
          </cell>
          <cell r="AA407" t="str">
            <v>27.10.1986</v>
          </cell>
          <cell r="AB407" t="str">
            <v>SD</v>
          </cell>
          <cell r="AC407" t="str">
            <v>Wiraswasta</v>
          </cell>
          <cell r="AD407" t="str">
            <v>Kawin</v>
          </cell>
          <cell r="AE407" t="str">
            <v>Suami</v>
          </cell>
        </row>
        <row r="408">
          <cell r="R408">
            <v>4</v>
          </cell>
          <cell r="T408" t="str">
            <v>Bertha Difu</v>
          </cell>
          <cell r="U408">
            <v>0</v>
          </cell>
          <cell r="V408" t="str">
            <v>-</v>
          </cell>
          <cell r="W408" t="str">
            <v>P</v>
          </cell>
          <cell r="X408" t="str">
            <v>Waselei</v>
          </cell>
          <cell r="Y408" t="str">
            <v>14.10.1968</v>
          </cell>
          <cell r="Z408">
            <v>54</v>
          </cell>
          <cell r="AA408" t="str">
            <v>-</v>
          </cell>
          <cell r="AB408" t="str">
            <v>SMP</v>
          </cell>
          <cell r="AC408" t="str">
            <v>IRT</v>
          </cell>
          <cell r="AD408" t="str">
            <v>Kawin</v>
          </cell>
          <cell r="AE408" t="str">
            <v>Istri</v>
          </cell>
        </row>
        <row r="409">
          <cell r="R409">
            <v>4</v>
          </cell>
          <cell r="T409" t="str">
            <v>Devyan C. Mamahe</v>
          </cell>
          <cell r="U409" t="str">
            <v>WKO</v>
          </cell>
          <cell r="V409" t="str">
            <v>L</v>
          </cell>
          <cell r="W409" t="str">
            <v>-</v>
          </cell>
          <cell r="X409" t="str">
            <v>Tobelo</v>
          </cell>
          <cell r="Y409" t="str">
            <v>12.12.1989</v>
          </cell>
          <cell r="Z409">
            <v>33</v>
          </cell>
          <cell r="AA409" t="str">
            <v>-</v>
          </cell>
          <cell r="AB409" t="str">
            <v>SMA</v>
          </cell>
          <cell r="AC409" t="str">
            <v>Swasta</v>
          </cell>
          <cell r="AD409" t="str">
            <v>Kawin</v>
          </cell>
          <cell r="AE409" t="str">
            <v>Suami</v>
          </cell>
        </row>
        <row r="410">
          <cell r="R410">
            <v>4</v>
          </cell>
          <cell r="T410" t="str">
            <v>Ralex Mamahe</v>
          </cell>
          <cell r="U410">
            <v>0</v>
          </cell>
          <cell r="V410" t="str">
            <v>L</v>
          </cell>
          <cell r="W410" t="str">
            <v>-</v>
          </cell>
          <cell r="X410" t="str">
            <v>Tobelo</v>
          </cell>
          <cell r="Y410" t="str">
            <v>19.01.1995</v>
          </cell>
          <cell r="Z410">
            <v>27</v>
          </cell>
          <cell r="AA410" t="str">
            <v>-</v>
          </cell>
          <cell r="AB410" t="str">
            <v>SMA</v>
          </cell>
          <cell r="AC410" t="str">
            <v>Swasta</v>
          </cell>
          <cell r="AD410" t="str">
            <v>Belum Kawin</v>
          </cell>
          <cell r="AE410" t="str">
            <v>Anak</v>
          </cell>
        </row>
        <row r="411">
          <cell r="R411">
            <v>4</v>
          </cell>
          <cell r="T411" t="str">
            <v>Daniel Haisel Mamahe</v>
          </cell>
          <cell r="U411">
            <v>0</v>
          </cell>
          <cell r="V411" t="str">
            <v>L</v>
          </cell>
          <cell r="W411" t="str">
            <v>-</v>
          </cell>
          <cell r="X411" t="str">
            <v>Tobelo</v>
          </cell>
          <cell r="Y411" t="str">
            <v>11.05.2000</v>
          </cell>
          <cell r="Z411">
            <v>22</v>
          </cell>
          <cell r="AA411" t="str">
            <v>-</v>
          </cell>
          <cell r="AB411" t="str">
            <v>SMP</v>
          </cell>
          <cell r="AC411" t="str">
            <v>Siswa</v>
          </cell>
          <cell r="AD411" t="str">
            <v>Belum Kawin</v>
          </cell>
          <cell r="AE411" t="str">
            <v>Anak</v>
          </cell>
        </row>
        <row r="412">
          <cell r="R412">
            <v>4</v>
          </cell>
          <cell r="T412" t="str">
            <v>Thalitha Ewy Mamahe</v>
          </cell>
          <cell r="U412">
            <v>0</v>
          </cell>
          <cell r="V412" t="str">
            <v>-</v>
          </cell>
          <cell r="W412" t="str">
            <v>P</v>
          </cell>
          <cell r="X412" t="str">
            <v>Tobelo</v>
          </cell>
          <cell r="Y412" t="str">
            <v>12.06.2007</v>
          </cell>
          <cell r="Z412">
            <v>15</v>
          </cell>
          <cell r="AA412" t="str">
            <v>-</v>
          </cell>
          <cell r="AB412" t="str">
            <v>SMP</v>
          </cell>
          <cell r="AC412" t="str">
            <v>Siswa</v>
          </cell>
          <cell r="AD412" t="str">
            <v>Belum Kawin</v>
          </cell>
          <cell r="AE412" t="str">
            <v>Anak</v>
          </cell>
        </row>
        <row r="413">
          <cell r="N413" t="str">
            <v>L25</v>
          </cell>
          <cell r="R413">
            <v>4</v>
          </cell>
          <cell r="T413" t="str">
            <v>David Kundiman</v>
          </cell>
          <cell r="U413">
            <v>0</v>
          </cell>
          <cell r="V413" t="str">
            <v>L</v>
          </cell>
          <cell r="W413" t="str">
            <v>-</v>
          </cell>
          <cell r="X413" t="str">
            <v>Bitung</v>
          </cell>
          <cell r="Y413" t="str">
            <v>12.12.1999</v>
          </cell>
          <cell r="Z413">
            <v>23</v>
          </cell>
          <cell r="AA413" t="str">
            <v>-</v>
          </cell>
          <cell r="AB413" t="str">
            <v>SMP</v>
          </cell>
          <cell r="AC413" t="str">
            <v>Pelajar</v>
          </cell>
          <cell r="AD413" t="str">
            <v>Belum Kawin</v>
          </cell>
          <cell r="AE413" t="str">
            <v>Anak</v>
          </cell>
        </row>
        <row r="414">
          <cell r="R414">
            <v>4</v>
          </cell>
          <cell r="T414" t="str">
            <v>Elen Odewonte</v>
          </cell>
          <cell r="U414">
            <v>0</v>
          </cell>
          <cell r="V414" t="str">
            <v>-</v>
          </cell>
          <cell r="W414" t="str">
            <v>P</v>
          </cell>
          <cell r="X414" t="str">
            <v>Tobelo</v>
          </cell>
          <cell r="Y414" t="str">
            <v>14.10.1996</v>
          </cell>
          <cell r="Z414">
            <v>26</v>
          </cell>
          <cell r="AA414" t="str">
            <v>-</v>
          </cell>
          <cell r="AB414" t="str">
            <v>SMA</v>
          </cell>
          <cell r="AC414" t="str">
            <v>Pelajar</v>
          </cell>
          <cell r="AD414" t="str">
            <v>Belum Kawin</v>
          </cell>
          <cell r="AE414" t="str">
            <v>Anak</v>
          </cell>
        </row>
        <row r="415">
          <cell r="R415">
            <v>4</v>
          </cell>
          <cell r="T415" t="str">
            <v>Acelsia Adelheid Mamahe</v>
          </cell>
          <cell r="U415">
            <v>0</v>
          </cell>
          <cell r="V415" t="str">
            <v>-</v>
          </cell>
          <cell r="W415" t="str">
            <v>P</v>
          </cell>
          <cell r="X415" t="str">
            <v>Tobelo</v>
          </cell>
          <cell r="Y415" t="str">
            <v>15.08.2001</v>
          </cell>
          <cell r="Z415">
            <v>21</v>
          </cell>
          <cell r="AA415" t="str">
            <v>-</v>
          </cell>
          <cell r="AB415" t="str">
            <v>S1</v>
          </cell>
          <cell r="AC415" t="str">
            <v>Mahasiswa</v>
          </cell>
          <cell r="AD415" t="str">
            <v>Belum Kawin</v>
          </cell>
          <cell r="AE415" t="str">
            <v>Anak</v>
          </cell>
        </row>
        <row r="416">
          <cell r="R416">
            <v>4</v>
          </cell>
          <cell r="T416" t="str">
            <v>Fence Kansil</v>
          </cell>
          <cell r="U416" t="str">
            <v>WKO</v>
          </cell>
          <cell r="V416" t="str">
            <v>L</v>
          </cell>
          <cell r="W416" t="str">
            <v>-</v>
          </cell>
          <cell r="X416" t="str">
            <v>Pitu</v>
          </cell>
          <cell r="Y416" t="str">
            <v>26.06.1982</v>
          </cell>
          <cell r="Z416">
            <v>40</v>
          </cell>
          <cell r="AA416" t="str">
            <v>Duda</v>
          </cell>
          <cell r="AB416" t="str">
            <v>SMA</v>
          </cell>
          <cell r="AC416" t="str">
            <v>Sopir</v>
          </cell>
          <cell r="AD416" t="str">
            <v>Kawin</v>
          </cell>
          <cell r="AE416" t="str">
            <v>Kepala Keluarga</v>
          </cell>
        </row>
        <row r="417">
          <cell r="N417" t="str">
            <v>L26</v>
          </cell>
          <cell r="R417">
            <v>4</v>
          </cell>
          <cell r="T417" t="e">
            <v>#REF!</v>
          </cell>
          <cell r="U417" t="e">
            <v>#REF!</v>
          </cell>
          <cell r="V417" t="e">
            <v>#REF!</v>
          </cell>
          <cell r="W417" t="e">
            <v>#REF!</v>
          </cell>
          <cell r="X417" t="e">
            <v>#REF!</v>
          </cell>
          <cell r="Y417" t="e">
            <v>#REF!</v>
          </cell>
          <cell r="Z417" t="e">
            <v>#REF!</v>
          </cell>
          <cell r="AA417" t="e">
            <v>#REF!</v>
          </cell>
          <cell r="AB417" t="e">
            <v>#REF!</v>
          </cell>
          <cell r="AC417" t="e">
            <v>#REF!</v>
          </cell>
          <cell r="AD417" t="e">
            <v>#REF!</v>
          </cell>
          <cell r="AE417" t="e">
            <v>#REF!</v>
          </cell>
        </row>
        <row r="418">
          <cell r="R418">
            <v>4</v>
          </cell>
          <cell r="T418" t="str">
            <v>Dela Lili Marlian Kansil</v>
          </cell>
          <cell r="U418">
            <v>0</v>
          </cell>
          <cell r="V418" t="str">
            <v>-</v>
          </cell>
          <cell r="W418" t="str">
            <v>P</v>
          </cell>
          <cell r="X418" t="str">
            <v>WKO</v>
          </cell>
          <cell r="Y418" t="str">
            <v>13.02.2003</v>
          </cell>
          <cell r="Z418">
            <v>19</v>
          </cell>
          <cell r="AA418" t="str">
            <v>-</v>
          </cell>
          <cell r="AB418" t="str">
            <v>SMA</v>
          </cell>
          <cell r="AC418" t="str">
            <v>Siswa</v>
          </cell>
          <cell r="AD418" t="str">
            <v>Belum Kawin</v>
          </cell>
          <cell r="AE418" t="str">
            <v>Anak</v>
          </cell>
        </row>
        <row r="419">
          <cell r="R419">
            <v>4</v>
          </cell>
          <cell r="T419" t="str">
            <v>Vika Jein Enjelika Kansil</v>
          </cell>
          <cell r="U419">
            <v>0</v>
          </cell>
          <cell r="V419" t="str">
            <v>-</v>
          </cell>
          <cell r="W419" t="str">
            <v>P</v>
          </cell>
          <cell r="X419" t="str">
            <v>Ternate</v>
          </cell>
          <cell r="Y419" t="str">
            <v>17.01.2007</v>
          </cell>
          <cell r="Z419">
            <v>15</v>
          </cell>
          <cell r="AA419" t="str">
            <v>-</v>
          </cell>
          <cell r="AB419" t="str">
            <v>SMP</v>
          </cell>
          <cell r="AC419" t="str">
            <v>Siswa</v>
          </cell>
          <cell r="AD419" t="str">
            <v>Belum Kawin</v>
          </cell>
          <cell r="AE419" t="str">
            <v>Anak</v>
          </cell>
        </row>
        <row r="420">
          <cell r="R420">
            <v>4</v>
          </cell>
          <cell r="T420" t="str">
            <v>Leonel Rangga Kansil</v>
          </cell>
          <cell r="U420">
            <v>0</v>
          </cell>
          <cell r="V420" t="str">
            <v>L</v>
          </cell>
          <cell r="W420" t="str">
            <v>-</v>
          </cell>
          <cell r="X420" t="str">
            <v>WKO</v>
          </cell>
          <cell r="Y420" t="str">
            <v>18.01.2008</v>
          </cell>
          <cell r="Z420">
            <v>14</v>
          </cell>
          <cell r="AA420" t="str">
            <v>-</v>
          </cell>
          <cell r="AB420" t="str">
            <v>SMP</v>
          </cell>
          <cell r="AC420" t="str">
            <v>Siswa</v>
          </cell>
          <cell r="AD420" t="str">
            <v>Belum Kawin</v>
          </cell>
          <cell r="AE420" t="str">
            <v>Anak</v>
          </cell>
        </row>
        <row r="421">
          <cell r="R421">
            <v>4</v>
          </cell>
          <cell r="T421" t="str">
            <v>Arditha Kansil</v>
          </cell>
          <cell r="U421">
            <v>0</v>
          </cell>
          <cell r="V421" t="str">
            <v>-</v>
          </cell>
          <cell r="W421" t="str">
            <v>P</v>
          </cell>
          <cell r="X421" t="str">
            <v>Tobelo</v>
          </cell>
          <cell r="Y421" t="str">
            <v>23.11.2009</v>
          </cell>
          <cell r="Z421">
            <v>13</v>
          </cell>
          <cell r="AA421" t="str">
            <v>-</v>
          </cell>
          <cell r="AB421" t="str">
            <v>-</v>
          </cell>
          <cell r="AC421" t="str">
            <v>-</v>
          </cell>
          <cell r="AD421" t="str">
            <v>Belum Kawin</v>
          </cell>
          <cell r="AE421" t="str">
            <v>Anak</v>
          </cell>
        </row>
        <row r="422">
          <cell r="R422">
            <v>4</v>
          </cell>
          <cell r="T422" t="str">
            <v>Reynaldo Lawongo, A.Md</v>
          </cell>
          <cell r="U422">
            <v>0</v>
          </cell>
          <cell r="V422" t="str">
            <v>L</v>
          </cell>
          <cell r="W422" t="str">
            <v>-</v>
          </cell>
          <cell r="X422" t="str">
            <v>Ternate</v>
          </cell>
          <cell r="Y422" t="str">
            <v>02.04.1989</v>
          </cell>
          <cell r="Z422">
            <v>33</v>
          </cell>
          <cell r="AA422" t="str">
            <v>-</v>
          </cell>
          <cell r="AB422" t="str">
            <v>D3</v>
          </cell>
          <cell r="AC422" t="str">
            <v>Wiraswasta</v>
          </cell>
          <cell r="AD422" t="str">
            <v>Belum Kawin</v>
          </cell>
          <cell r="AE422" t="str">
            <v>Saudara</v>
          </cell>
        </row>
        <row r="423">
          <cell r="R423">
            <v>4</v>
          </cell>
          <cell r="T423" t="str">
            <v>Kristovel Prima Lawanuru</v>
          </cell>
          <cell r="U423">
            <v>0</v>
          </cell>
          <cell r="V423" t="str">
            <v>L</v>
          </cell>
          <cell r="W423" t="str">
            <v>-</v>
          </cell>
          <cell r="X423" t="str">
            <v>Kao</v>
          </cell>
          <cell r="Y423" t="str">
            <v>13.12.1998</v>
          </cell>
          <cell r="Z423">
            <v>24</v>
          </cell>
          <cell r="AA423" t="str">
            <v>-</v>
          </cell>
          <cell r="AB423" t="str">
            <v>SD</v>
          </cell>
          <cell r="AC423" t="str">
            <v>Siswa</v>
          </cell>
          <cell r="AD423" t="str">
            <v>Belum Kawin</v>
          </cell>
          <cell r="AE423" t="str">
            <v>Saudara</v>
          </cell>
        </row>
        <row r="424">
          <cell r="R424">
            <v>4</v>
          </cell>
          <cell r="T424" t="e">
            <v>#REF!</v>
          </cell>
          <cell r="U424" t="e">
            <v>#REF!</v>
          </cell>
          <cell r="V424" t="e">
            <v>#REF!</v>
          </cell>
          <cell r="W424" t="e">
            <v>#REF!</v>
          </cell>
          <cell r="X424" t="e">
            <v>#REF!</v>
          </cell>
          <cell r="Y424" t="e">
            <v>#REF!</v>
          </cell>
          <cell r="Z424" t="e">
            <v>#REF!</v>
          </cell>
          <cell r="AA424" t="e">
            <v>#REF!</v>
          </cell>
          <cell r="AB424" t="e">
            <v>#REF!</v>
          </cell>
          <cell r="AC424" t="e">
            <v>#REF!</v>
          </cell>
          <cell r="AD424" t="e">
            <v>#REF!</v>
          </cell>
          <cell r="AE424" t="e">
            <v>#REF!</v>
          </cell>
        </row>
        <row r="425">
          <cell r="R425">
            <v>4</v>
          </cell>
          <cell r="T425" t="e">
            <v>#REF!</v>
          </cell>
          <cell r="U425" t="e">
            <v>#REF!</v>
          </cell>
          <cell r="V425" t="e">
            <v>#REF!</v>
          </cell>
          <cell r="W425" t="e">
            <v>#REF!</v>
          </cell>
          <cell r="X425" t="e">
            <v>#REF!</v>
          </cell>
          <cell r="Y425" t="e">
            <v>#REF!</v>
          </cell>
          <cell r="Z425" t="e">
            <v>#REF!</v>
          </cell>
          <cell r="AA425" t="e">
            <v>#REF!</v>
          </cell>
          <cell r="AB425" t="e">
            <v>#REF!</v>
          </cell>
          <cell r="AC425" t="e">
            <v>#REF!</v>
          </cell>
          <cell r="AD425" t="e">
            <v>#REF!</v>
          </cell>
          <cell r="AE425" t="e">
            <v>#REF!</v>
          </cell>
        </row>
        <row r="426">
          <cell r="R426">
            <v>4</v>
          </cell>
          <cell r="T426" t="str">
            <v>Festus Balaira</v>
          </cell>
          <cell r="U426" t="str">
            <v>WKO</v>
          </cell>
          <cell r="V426" t="str">
            <v>L</v>
          </cell>
          <cell r="W426" t="str">
            <v>-</v>
          </cell>
          <cell r="X426" t="str">
            <v>Talaud</v>
          </cell>
          <cell r="Y426" t="str">
            <v>16.02.1946</v>
          </cell>
          <cell r="Z426">
            <v>76</v>
          </cell>
          <cell r="AA426" t="str">
            <v>Duda</v>
          </cell>
          <cell r="AB426" t="str">
            <v>SR</v>
          </cell>
          <cell r="AC426" t="str">
            <v>Tani</v>
          </cell>
          <cell r="AD426" t="str">
            <v>Kawin</v>
          </cell>
          <cell r="AE426" t="str">
            <v>Kepala Keluarga</v>
          </cell>
        </row>
        <row r="427">
          <cell r="R427">
            <v>4</v>
          </cell>
          <cell r="T427" t="str">
            <v>Feny P. Balaira</v>
          </cell>
          <cell r="U427">
            <v>0</v>
          </cell>
          <cell r="V427" t="str">
            <v>-</v>
          </cell>
          <cell r="W427" t="str">
            <v>P</v>
          </cell>
          <cell r="X427" t="str">
            <v>WKO</v>
          </cell>
          <cell r="Y427" t="str">
            <v>19.02.1978</v>
          </cell>
          <cell r="Z427">
            <v>44</v>
          </cell>
          <cell r="AA427" t="str">
            <v>-</v>
          </cell>
          <cell r="AB427" t="str">
            <v>SMP</v>
          </cell>
          <cell r="AC427" t="str">
            <v>IRT</v>
          </cell>
          <cell r="AD427" t="str">
            <v>Kawin</v>
          </cell>
          <cell r="AE427" t="str">
            <v>Anak</v>
          </cell>
        </row>
        <row r="428">
          <cell r="R428">
            <v>4</v>
          </cell>
          <cell r="T428" t="str">
            <v>Denry Marsel R. Balaira</v>
          </cell>
          <cell r="U428">
            <v>0</v>
          </cell>
          <cell r="V428" t="str">
            <v>L</v>
          </cell>
          <cell r="W428" t="str">
            <v>-</v>
          </cell>
          <cell r="X428" t="str">
            <v>WKO</v>
          </cell>
          <cell r="Y428" t="str">
            <v>07.03.1998</v>
          </cell>
          <cell r="Z428">
            <v>24</v>
          </cell>
          <cell r="AA428" t="str">
            <v>-</v>
          </cell>
          <cell r="AB428" t="str">
            <v>D3</v>
          </cell>
          <cell r="AC428" t="str">
            <v>Mahasiswa</v>
          </cell>
          <cell r="AD428" t="str">
            <v>Belum Kawin</v>
          </cell>
          <cell r="AE428" t="str">
            <v>Anak</v>
          </cell>
        </row>
        <row r="429">
          <cell r="R429">
            <v>4</v>
          </cell>
          <cell r="T429" t="str">
            <v>Destrin Dwi Sinta Balaira</v>
          </cell>
          <cell r="U429">
            <v>0</v>
          </cell>
          <cell r="V429" t="str">
            <v>-</v>
          </cell>
          <cell r="W429" t="str">
            <v>P</v>
          </cell>
          <cell r="X429" t="str">
            <v>WKO</v>
          </cell>
          <cell r="Y429" t="str">
            <v>07.12.2003</v>
          </cell>
          <cell r="Z429">
            <v>19</v>
          </cell>
          <cell r="AA429" t="str">
            <v>-</v>
          </cell>
          <cell r="AB429" t="str">
            <v>SMA</v>
          </cell>
          <cell r="AC429" t="str">
            <v>Siswa</v>
          </cell>
          <cell r="AD429" t="str">
            <v>Belum Kawin</v>
          </cell>
          <cell r="AE429" t="str">
            <v>Anak</v>
          </cell>
        </row>
        <row r="430">
          <cell r="R430">
            <v>4</v>
          </cell>
          <cell r="T430" t="e">
            <v>#REF!</v>
          </cell>
          <cell r="U430" t="e">
            <v>#REF!</v>
          </cell>
          <cell r="V430" t="e">
            <v>#REF!</v>
          </cell>
          <cell r="W430" t="e">
            <v>#REF!</v>
          </cell>
          <cell r="X430" t="e">
            <v>#REF!</v>
          </cell>
          <cell r="Y430" t="e">
            <v>#REF!</v>
          </cell>
          <cell r="Z430" t="e">
            <v>#REF!</v>
          </cell>
          <cell r="AA430" t="e">
            <v>#REF!</v>
          </cell>
          <cell r="AB430" t="e">
            <v>#REF!</v>
          </cell>
          <cell r="AC430" t="e">
            <v>#REF!</v>
          </cell>
          <cell r="AD430" t="e">
            <v>#REF!</v>
          </cell>
          <cell r="AE430" t="e">
            <v>#REF!</v>
          </cell>
        </row>
        <row r="431">
          <cell r="R431">
            <v>4</v>
          </cell>
          <cell r="T431" t="str">
            <v>Elhir Estefano Paputungan</v>
          </cell>
          <cell r="U431">
            <v>0</v>
          </cell>
          <cell r="V431" t="str">
            <v>L</v>
          </cell>
          <cell r="W431" t="str">
            <v>-</v>
          </cell>
          <cell r="X431" t="str">
            <v>WKO</v>
          </cell>
          <cell r="Y431" t="str">
            <v>04.10.1994</v>
          </cell>
          <cell r="Z431">
            <v>28</v>
          </cell>
          <cell r="AA431" t="str">
            <v>19.02.2021</v>
          </cell>
          <cell r="AB431" t="str">
            <v>SD</v>
          </cell>
          <cell r="AC431" t="str">
            <v>Swasta</v>
          </cell>
          <cell r="AD431" t="str">
            <v>Kawin</v>
          </cell>
          <cell r="AE431" t="str">
            <v>Kepala Keluarga</v>
          </cell>
        </row>
        <row r="432">
          <cell r="R432">
            <v>4</v>
          </cell>
          <cell r="T432" t="str">
            <v>Bethsy J. Manusama</v>
          </cell>
          <cell r="U432">
            <v>0</v>
          </cell>
          <cell r="V432" t="str">
            <v>-</v>
          </cell>
          <cell r="W432" t="str">
            <v>P</v>
          </cell>
          <cell r="X432" t="str">
            <v>Ambon</v>
          </cell>
          <cell r="Y432" t="str">
            <v>28.01.1983</v>
          </cell>
          <cell r="Z432">
            <v>39</v>
          </cell>
          <cell r="AA432" t="str">
            <v>-</v>
          </cell>
          <cell r="AB432" t="str">
            <v>SMU</v>
          </cell>
          <cell r="AC432" t="str">
            <v>IRT</v>
          </cell>
          <cell r="AD432" t="str">
            <v>Kawin</v>
          </cell>
          <cell r="AE432" t="str">
            <v>Istri</v>
          </cell>
        </row>
        <row r="433">
          <cell r="R433">
            <v>4</v>
          </cell>
          <cell r="T433" t="str">
            <v>John N. Paputungan</v>
          </cell>
          <cell r="U433" t="str">
            <v>WKO</v>
          </cell>
          <cell r="V433" t="str">
            <v>L</v>
          </cell>
          <cell r="W433" t="str">
            <v>-</v>
          </cell>
          <cell r="X433" t="str">
            <v>Kao</v>
          </cell>
          <cell r="Y433" t="str">
            <v>13.06.1983</v>
          </cell>
          <cell r="Z433">
            <v>39</v>
          </cell>
          <cell r="AA433" t="str">
            <v>-</v>
          </cell>
          <cell r="AB433" t="str">
            <v>SMK</v>
          </cell>
          <cell r="AC433" t="str">
            <v>Swasta</v>
          </cell>
          <cell r="AD433" t="str">
            <v>Kawin</v>
          </cell>
          <cell r="AE433" t="str">
            <v>Saudara</v>
          </cell>
        </row>
        <row r="434">
          <cell r="R434">
            <v>4</v>
          </cell>
          <cell r="T434" t="e">
            <v>#REF!</v>
          </cell>
          <cell r="U434" t="e">
            <v>#REF!</v>
          </cell>
          <cell r="V434" t="e">
            <v>#REF!</v>
          </cell>
          <cell r="W434" t="e">
            <v>#REF!</v>
          </cell>
          <cell r="X434" t="e">
            <v>#REF!</v>
          </cell>
          <cell r="Y434" t="e">
            <v>#REF!</v>
          </cell>
          <cell r="Z434" t="e">
            <v>#REF!</v>
          </cell>
          <cell r="AA434" t="e">
            <v>#REF!</v>
          </cell>
          <cell r="AB434" t="e">
            <v>#REF!</v>
          </cell>
          <cell r="AC434" t="e">
            <v>#REF!</v>
          </cell>
          <cell r="AD434" t="e">
            <v>#REF!</v>
          </cell>
          <cell r="AE434" t="e">
            <v>#REF!</v>
          </cell>
        </row>
        <row r="435">
          <cell r="R435">
            <v>4</v>
          </cell>
          <cell r="T435" t="str">
            <v>Joubert Mamahe</v>
          </cell>
          <cell r="U435" t="str">
            <v>WKO</v>
          </cell>
          <cell r="V435" t="str">
            <v>L</v>
          </cell>
          <cell r="W435" t="str">
            <v>-</v>
          </cell>
          <cell r="X435" t="str">
            <v>WKO</v>
          </cell>
          <cell r="Y435" t="str">
            <v>24.07.1969</v>
          </cell>
          <cell r="Z435">
            <v>53</v>
          </cell>
          <cell r="AA435" t="str">
            <v>23.10.1994</v>
          </cell>
          <cell r="AB435" t="str">
            <v>SMA</v>
          </cell>
          <cell r="AC435" t="str">
            <v>Wiraswasta</v>
          </cell>
          <cell r="AD435" t="str">
            <v>Kawin</v>
          </cell>
          <cell r="AE435" t="str">
            <v>Ponakan</v>
          </cell>
        </row>
        <row r="436">
          <cell r="R436">
            <v>4</v>
          </cell>
          <cell r="T436" t="str">
            <v>Titiek Dwiwati Tasmin</v>
          </cell>
          <cell r="U436">
            <v>0</v>
          </cell>
          <cell r="V436" t="str">
            <v>-</v>
          </cell>
          <cell r="W436" t="str">
            <v>P</v>
          </cell>
          <cell r="X436" t="str">
            <v>Tobelo</v>
          </cell>
          <cell r="Y436" t="str">
            <v>03.02.1973</v>
          </cell>
          <cell r="Z436">
            <v>49</v>
          </cell>
          <cell r="AA436" t="str">
            <v>-</v>
          </cell>
          <cell r="AB436" t="str">
            <v>D3</v>
          </cell>
          <cell r="AC436" t="str">
            <v>PNS</v>
          </cell>
          <cell r="AD436" t="str">
            <v>Kawin</v>
          </cell>
          <cell r="AE436" t="str">
            <v>Istri</v>
          </cell>
        </row>
        <row r="437">
          <cell r="R437">
            <v>4</v>
          </cell>
          <cell r="T437" t="str">
            <v>Elviera Yulita Mamahe, A.Md</v>
          </cell>
          <cell r="U437">
            <v>0</v>
          </cell>
          <cell r="V437" t="str">
            <v>-</v>
          </cell>
          <cell r="W437" t="str">
            <v>P</v>
          </cell>
          <cell r="X437" t="str">
            <v>Wosia</v>
          </cell>
          <cell r="Y437" t="str">
            <v>09.07.1994</v>
          </cell>
          <cell r="Z437">
            <v>28</v>
          </cell>
          <cell r="AA437" t="str">
            <v>-</v>
          </cell>
          <cell r="AB437" t="str">
            <v>D3</v>
          </cell>
          <cell r="AC437" t="str">
            <v>Swasta</v>
          </cell>
          <cell r="AD437" t="str">
            <v>Kawin</v>
          </cell>
          <cell r="AE437" t="str">
            <v>Istri</v>
          </cell>
        </row>
        <row r="438">
          <cell r="R438">
            <v>4</v>
          </cell>
          <cell r="T438" t="str">
            <v>Elrita Pitresia Mamahe</v>
          </cell>
          <cell r="U438">
            <v>0</v>
          </cell>
          <cell r="V438" t="str">
            <v>-</v>
          </cell>
          <cell r="W438" t="str">
            <v>P</v>
          </cell>
          <cell r="X438" t="str">
            <v>Tobelo</v>
          </cell>
          <cell r="Y438" t="str">
            <v>24.11.1999</v>
          </cell>
          <cell r="Z438">
            <v>23</v>
          </cell>
          <cell r="AA438" t="str">
            <v>-</v>
          </cell>
          <cell r="AB438" t="str">
            <v>S1</v>
          </cell>
          <cell r="AC438" t="str">
            <v>Mahasiswa</v>
          </cell>
          <cell r="AD438" t="str">
            <v>Belum Kawin</v>
          </cell>
          <cell r="AE438" t="str">
            <v>Anak</v>
          </cell>
        </row>
        <row r="439">
          <cell r="R439">
            <v>4</v>
          </cell>
          <cell r="T439" t="str">
            <v>Julio Trisno Ario Mamahe</v>
          </cell>
          <cell r="U439">
            <v>0</v>
          </cell>
          <cell r="V439" t="str">
            <v>L</v>
          </cell>
          <cell r="W439" t="str">
            <v>-</v>
          </cell>
          <cell r="X439" t="str">
            <v>Tobelo</v>
          </cell>
          <cell r="Y439" t="str">
            <v>19.07.2003</v>
          </cell>
          <cell r="Z439">
            <v>19</v>
          </cell>
          <cell r="AA439" t="str">
            <v>-</v>
          </cell>
          <cell r="AB439" t="str">
            <v>SMA</v>
          </cell>
          <cell r="AC439" t="str">
            <v>Siswa</v>
          </cell>
          <cell r="AD439" t="str">
            <v>Belum Kawin</v>
          </cell>
          <cell r="AE439" t="str">
            <v>Anak</v>
          </cell>
        </row>
        <row r="440">
          <cell r="N440" t="str">
            <v>L27</v>
          </cell>
          <cell r="R440">
            <v>4</v>
          </cell>
          <cell r="T440" t="str">
            <v>Valensia Helwen Mamahe</v>
          </cell>
          <cell r="U440">
            <v>0</v>
          </cell>
          <cell r="V440" t="str">
            <v>-</v>
          </cell>
          <cell r="W440" t="str">
            <v>P</v>
          </cell>
          <cell r="X440" t="str">
            <v>Tobelo</v>
          </cell>
          <cell r="Y440" t="str">
            <v>21.11.2011</v>
          </cell>
          <cell r="Z440">
            <v>11</v>
          </cell>
          <cell r="AA440" t="str">
            <v>-</v>
          </cell>
          <cell r="AB440" t="str">
            <v>SD</v>
          </cell>
          <cell r="AC440" t="str">
            <v>Siswa</v>
          </cell>
          <cell r="AD440" t="str">
            <v>Belum Kawin</v>
          </cell>
          <cell r="AE440" t="str">
            <v>Anak</v>
          </cell>
        </row>
        <row r="441">
          <cell r="R441">
            <v>4</v>
          </cell>
          <cell r="T441" t="str">
            <v>Kalvin Sambali</v>
          </cell>
          <cell r="U441" t="str">
            <v>WKO</v>
          </cell>
          <cell r="V441" t="str">
            <v>L</v>
          </cell>
          <cell r="W441" t="str">
            <v>-</v>
          </cell>
          <cell r="X441" t="str">
            <v>Morotai</v>
          </cell>
          <cell r="Y441" t="str">
            <v>01.10.1970</v>
          </cell>
          <cell r="Z441">
            <v>52</v>
          </cell>
          <cell r="AA441" t="str">
            <v>14.04.1995</v>
          </cell>
          <cell r="AB441" t="str">
            <v>SMP</v>
          </cell>
          <cell r="AC441" t="str">
            <v>Tani</v>
          </cell>
          <cell r="AD441" t="str">
            <v>Kawin</v>
          </cell>
          <cell r="AE441" t="str">
            <v>Suami</v>
          </cell>
        </row>
        <row r="442">
          <cell r="R442">
            <v>4</v>
          </cell>
          <cell r="T442" t="str">
            <v>Nelistin Bawues</v>
          </cell>
          <cell r="U442">
            <v>0</v>
          </cell>
          <cell r="V442" t="str">
            <v>-</v>
          </cell>
          <cell r="W442" t="str">
            <v>P</v>
          </cell>
          <cell r="X442" t="str">
            <v>WKO</v>
          </cell>
          <cell r="Y442" t="str">
            <v>11.03.1973</v>
          </cell>
          <cell r="Z442">
            <v>49</v>
          </cell>
          <cell r="AA442" t="str">
            <v>-</v>
          </cell>
          <cell r="AB442" t="str">
            <v>SMP</v>
          </cell>
          <cell r="AC442" t="str">
            <v>Tani</v>
          </cell>
          <cell r="AD442" t="str">
            <v>Kawin</v>
          </cell>
          <cell r="AE442" t="str">
            <v>Istri</v>
          </cell>
        </row>
        <row r="443">
          <cell r="R443">
            <v>4</v>
          </cell>
          <cell r="T443" t="str">
            <v>Ornando Oldrik Sambali</v>
          </cell>
          <cell r="U443">
            <v>0</v>
          </cell>
          <cell r="V443" t="str">
            <v>L</v>
          </cell>
          <cell r="W443" t="str">
            <v>-</v>
          </cell>
          <cell r="X443" t="str">
            <v>WKO</v>
          </cell>
          <cell r="Y443" t="str">
            <v>08.10.1997</v>
          </cell>
          <cell r="Z443">
            <v>25</v>
          </cell>
          <cell r="AA443" t="str">
            <v>-</v>
          </cell>
          <cell r="AB443" t="str">
            <v>SMA</v>
          </cell>
          <cell r="AC443" t="str">
            <v>Swasta</v>
          </cell>
          <cell r="AD443" t="str">
            <v>Belum Kawin</v>
          </cell>
          <cell r="AE443" t="str">
            <v>Anak</v>
          </cell>
        </row>
        <row r="444">
          <cell r="R444">
            <v>4</v>
          </cell>
          <cell r="T444" t="str">
            <v>Marini Sambali</v>
          </cell>
          <cell r="U444">
            <v>0</v>
          </cell>
          <cell r="V444" t="str">
            <v>-</v>
          </cell>
          <cell r="W444" t="str">
            <v>P</v>
          </cell>
          <cell r="X444" t="str">
            <v>KAO</v>
          </cell>
          <cell r="Y444" t="str">
            <v>17.03.2002</v>
          </cell>
          <cell r="Z444">
            <v>20</v>
          </cell>
          <cell r="AA444" t="str">
            <v>-</v>
          </cell>
          <cell r="AB444" t="str">
            <v>SMA</v>
          </cell>
          <cell r="AC444" t="str">
            <v>Siswa</v>
          </cell>
          <cell r="AD444" t="str">
            <v>Belum Kawin</v>
          </cell>
          <cell r="AE444" t="str">
            <v>Anak</v>
          </cell>
        </row>
        <row r="445">
          <cell r="R445">
            <v>4</v>
          </cell>
          <cell r="T445" t="str">
            <v>Narissa S. Sambali</v>
          </cell>
          <cell r="U445">
            <v>0</v>
          </cell>
          <cell r="V445" t="str">
            <v>-</v>
          </cell>
          <cell r="W445" t="str">
            <v>P</v>
          </cell>
          <cell r="X445" t="str">
            <v>WKO</v>
          </cell>
          <cell r="Y445" t="str">
            <v>10.10.2010</v>
          </cell>
          <cell r="Z445">
            <v>12</v>
          </cell>
          <cell r="AA445" t="str">
            <v>-</v>
          </cell>
          <cell r="AB445" t="str">
            <v>SD</v>
          </cell>
          <cell r="AC445" t="str">
            <v>Siswa</v>
          </cell>
          <cell r="AD445" t="str">
            <v>Belum Kawin</v>
          </cell>
          <cell r="AE445" t="str">
            <v>Anak</v>
          </cell>
        </row>
        <row r="446">
          <cell r="R446">
            <v>4</v>
          </cell>
          <cell r="T446" t="str">
            <v>Kornelius Mamahe</v>
          </cell>
          <cell r="U446" t="str">
            <v>WKO</v>
          </cell>
          <cell r="V446" t="str">
            <v>L</v>
          </cell>
          <cell r="W446" t="str">
            <v>-</v>
          </cell>
          <cell r="X446" t="str">
            <v>WKO</v>
          </cell>
          <cell r="Y446" t="str">
            <v>31.12.1970</v>
          </cell>
          <cell r="Z446">
            <v>52</v>
          </cell>
          <cell r="AA446" t="str">
            <v>06.12.1998</v>
          </cell>
          <cell r="AB446" t="str">
            <v>SMP</v>
          </cell>
          <cell r="AC446" t="str">
            <v>Tukang Bengkel</v>
          </cell>
          <cell r="AD446" t="str">
            <v>Kawin</v>
          </cell>
          <cell r="AE446" t="str">
            <v>Suami</v>
          </cell>
        </row>
        <row r="447">
          <cell r="R447">
            <v>4</v>
          </cell>
          <cell r="T447" t="str">
            <v>Naomi Nyenye</v>
          </cell>
          <cell r="U447">
            <v>0</v>
          </cell>
          <cell r="V447" t="str">
            <v>-</v>
          </cell>
          <cell r="W447" t="str">
            <v>P</v>
          </cell>
          <cell r="X447" t="str">
            <v>Efi-Efi</v>
          </cell>
          <cell r="Y447" t="str">
            <v>30.09.1979</v>
          </cell>
          <cell r="Z447">
            <v>43</v>
          </cell>
          <cell r="AA447" t="str">
            <v>-</v>
          </cell>
          <cell r="AB447" t="str">
            <v>SMP</v>
          </cell>
          <cell r="AC447" t="str">
            <v>IRT</v>
          </cell>
          <cell r="AD447" t="str">
            <v>Kawin</v>
          </cell>
          <cell r="AE447" t="str">
            <v>Istri</v>
          </cell>
        </row>
        <row r="448">
          <cell r="R448">
            <v>4</v>
          </cell>
          <cell r="T448" t="str">
            <v>Renaldi Djorgi Mamahe</v>
          </cell>
          <cell r="U448">
            <v>0</v>
          </cell>
          <cell r="V448" t="str">
            <v>L</v>
          </cell>
          <cell r="W448" t="str">
            <v>-</v>
          </cell>
          <cell r="X448" t="str">
            <v>Efi-Efi</v>
          </cell>
          <cell r="Y448" t="str">
            <v>17.03.1999</v>
          </cell>
          <cell r="Z448">
            <v>23</v>
          </cell>
          <cell r="AA448" t="str">
            <v>-</v>
          </cell>
          <cell r="AB448" t="str">
            <v>S1</v>
          </cell>
          <cell r="AC448" t="str">
            <v>Mahasiswa</v>
          </cell>
          <cell r="AD448" t="str">
            <v>Belum Kawin</v>
          </cell>
          <cell r="AE448" t="str">
            <v>Anak</v>
          </cell>
        </row>
        <row r="449">
          <cell r="N449" t="str">
            <v>L28</v>
          </cell>
          <cell r="R449">
            <v>4</v>
          </cell>
          <cell r="T449" t="e">
            <v>#REF!</v>
          </cell>
          <cell r="U449" t="e">
            <v>#REF!</v>
          </cell>
          <cell r="V449" t="e">
            <v>#REF!</v>
          </cell>
          <cell r="W449" t="e">
            <v>#REF!</v>
          </cell>
          <cell r="X449" t="e">
            <v>#REF!</v>
          </cell>
          <cell r="Y449" t="e">
            <v>#REF!</v>
          </cell>
          <cell r="Z449" t="e">
            <v>#REF!</v>
          </cell>
          <cell r="AA449" t="e">
            <v>#REF!</v>
          </cell>
          <cell r="AB449" t="e">
            <v>#REF!</v>
          </cell>
          <cell r="AC449" t="e">
            <v>#REF!</v>
          </cell>
          <cell r="AD449" t="e">
            <v>#REF!</v>
          </cell>
          <cell r="AE449" t="e">
            <v>#REF!</v>
          </cell>
        </row>
        <row r="450">
          <cell r="R450">
            <v>4</v>
          </cell>
          <cell r="T450" t="e">
            <v>#REF!</v>
          </cell>
          <cell r="U450" t="e">
            <v>#REF!</v>
          </cell>
          <cell r="V450" t="e">
            <v>#REF!</v>
          </cell>
          <cell r="W450" t="e">
            <v>#REF!</v>
          </cell>
          <cell r="X450" t="e">
            <v>#REF!</v>
          </cell>
          <cell r="Y450" t="e">
            <v>#REF!</v>
          </cell>
          <cell r="Z450" t="e">
            <v>#REF!</v>
          </cell>
          <cell r="AA450" t="e">
            <v>#REF!</v>
          </cell>
          <cell r="AB450" t="e">
            <v>#REF!</v>
          </cell>
          <cell r="AC450" t="e">
            <v>#REF!</v>
          </cell>
          <cell r="AD450" t="e">
            <v>#REF!</v>
          </cell>
          <cell r="AE450" t="e">
            <v>#REF!</v>
          </cell>
        </row>
        <row r="451">
          <cell r="R451">
            <v>4</v>
          </cell>
          <cell r="T451" t="e">
            <v>#REF!</v>
          </cell>
          <cell r="U451" t="e">
            <v>#REF!</v>
          </cell>
          <cell r="V451" t="e">
            <v>#REF!</v>
          </cell>
          <cell r="W451" t="e">
            <v>#REF!</v>
          </cell>
          <cell r="X451" t="e">
            <v>#REF!</v>
          </cell>
          <cell r="Y451" t="e">
            <v>#REF!</v>
          </cell>
          <cell r="Z451" t="e">
            <v>#REF!</v>
          </cell>
          <cell r="AA451" t="e">
            <v>#REF!</v>
          </cell>
          <cell r="AB451" t="e">
            <v>#REF!</v>
          </cell>
          <cell r="AC451" t="e">
            <v>#REF!</v>
          </cell>
          <cell r="AD451" t="e">
            <v>#REF!</v>
          </cell>
          <cell r="AE451" t="e">
            <v>#REF!</v>
          </cell>
        </row>
        <row r="452">
          <cell r="R452">
            <v>4</v>
          </cell>
          <cell r="T452" t="e">
            <v>#REF!</v>
          </cell>
          <cell r="U452" t="e">
            <v>#REF!</v>
          </cell>
          <cell r="V452" t="e">
            <v>#REF!</v>
          </cell>
          <cell r="W452" t="e">
            <v>#REF!</v>
          </cell>
          <cell r="X452" t="e">
            <v>#REF!</v>
          </cell>
          <cell r="Y452" t="e">
            <v>#REF!</v>
          </cell>
          <cell r="Z452" t="e">
            <v>#REF!</v>
          </cell>
          <cell r="AA452" t="e">
            <v>#REF!</v>
          </cell>
          <cell r="AB452" t="e">
            <v>#REF!</v>
          </cell>
          <cell r="AC452" t="e">
            <v>#REF!</v>
          </cell>
          <cell r="AD452" t="e">
            <v>#REF!</v>
          </cell>
          <cell r="AE452" t="e">
            <v>#REF!</v>
          </cell>
        </row>
        <row r="453">
          <cell r="R453">
            <v>4</v>
          </cell>
          <cell r="T453" t="e">
            <v>#REF!</v>
          </cell>
          <cell r="U453" t="e">
            <v>#REF!</v>
          </cell>
          <cell r="V453" t="e">
            <v>#REF!</v>
          </cell>
          <cell r="W453" t="e">
            <v>#REF!</v>
          </cell>
          <cell r="X453" t="e">
            <v>#REF!</v>
          </cell>
          <cell r="Y453" t="e">
            <v>#REF!</v>
          </cell>
          <cell r="Z453" t="e">
            <v>#REF!</v>
          </cell>
          <cell r="AA453" t="e">
            <v>#REF!</v>
          </cell>
          <cell r="AB453" t="e">
            <v>#REF!</v>
          </cell>
          <cell r="AC453" t="e">
            <v>#REF!</v>
          </cell>
          <cell r="AD453" t="e">
            <v>#REF!</v>
          </cell>
          <cell r="AE453" t="e">
            <v>#REF!</v>
          </cell>
        </row>
        <row r="454">
          <cell r="R454">
            <v>4</v>
          </cell>
          <cell r="T454" t="str">
            <v>Nico A. Mamahe</v>
          </cell>
          <cell r="U454" t="str">
            <v>WKO</v>
          </cell>
          <cell r="V454" t="str">
            <v>L</v>
          </cell>
          <cell r="W454" t="str">
            <v>-</v>
          </cell>
          <cell r="X454" t="str">
            <v>Wosia</v>
          </cell>
          <cell r="Y454" t="str">
            <v>18.04.1967</v>
          </cell>
          <cell r="Z454">
            <v>55</v>
          </cell>
          <cell r="AA454" t="str">
            <v>6.05.1990</v>
          </cell>
          <cell r="AB454" t="str">
            <v>SMA</v>
          </cell>
          <cell r="AC454" t="str">
            <v>Wiraswasta</v>
          </cell>
          <cell r="AD454" t="str">
            <v>Kawin</v>
          </cell>
          <cell r="AE454" t="str">
            <v>Suami</v>
          </cell>
        </row>
        <row r="455">
          <cell r="R455">
            <v>4</v>
          </cell>
          <cell r="T455" t="str">
            <v>Jansi Teby</v>
          </cell>
          <cell r="U455">
            <v>0</v>
          </cell>
          <cell r="V455" t="str">
            <v>-</v>
          </cell>
          <cell r="W455" t="str">
            <v>P</v>
          </cell>
          <cell r="X455" t="str">
            <v>Tongutesungi</v>
          </cell>
          <cell r="Y455" t="str">
            <v>26.01.1966</v>
          </cell>
          <cell r="Z455">
            <v>56</v>
          </cell>
          <cell r="AA455" t="str">
            <v>-</v>
          </cell>
          <cell r="AB455" t="str">
            <v>SMA</v>
          </cell>
          <cell r="AC455" t="str">
            <v>PNS</v>
          </cell>
          <cell r="AD455" t="str">
            <v>Kawin</v>
          </cell>
          <cell r="AE455" t="str">
            <v>Istri</v>
          </cell>
        </row>
        <row r="456">
          <cell r="R456">
            <v>4</v>
          </cell>
          <cell r="T456" t="str">
            <v>Iqnasia Inggrid Mamahe,SE</v>
          </cell>
          <cell r="U456" t="str">
            <v>-</v>
          </cell>
          <cell r="V456" t="str">
            <v>-</v>
          </cell>
          <cell r="W456" t="str">
            <v>P</v>
          </cell>
          <cell r="X456" t="str">
            <v>Gamsungi</v>
          </cell>
          <cell r="Y456" t="str">
            <v>17.02.1996</v>
          </cell>
          <cell r="Z456">
            <v>26</v>
          </cell>
          <cell r="AA456" t="str">
            <v>-</v>
          </cell>
          <cell r="AB456" t="str">
            <v>S1</v>
          </cell>
          <cell r="AC456" t="str">
            <v>Swasta</v>
          </cell>
          <cell r="AD456" t="str">
            <v>Kawin</v>
          </cell>
          <cell r="AE456" t="str">
            <v>Istri</v>
          </cell>
        </row>
        <row r="457">
          <cell r="R457">
            <v>4</v>
          </cell>
          <cell r="T457" t="str">
            <v>Petronela Ofa</v>
          </cell>
          <cell r="U457">
            <v>0</v>
          </cell>
          <cell r="V457" t="str">
            <v>-</v>
          </cell>
          <cell r="W457" t="str">
            <v>P</v>
          </cell>
          <cell r="X457" t="str">
            <v>Duono. Ibu</v>
          </cell>
          <cell r="Y457" t="str">
            <v>20.01.1946</v>
          </cell>
          <cell r="Z457">
            <v>76</v>
          </cell>
          <cell r="AA457" t="str">
            <v>Janda</v>
          </cell>
          <cell r="AB457" t="str">
            <v>-</v>
          </cell>
          <cell r="AC457" t="str">
            <v>-</v>
          </cell>
          <cell r="AD457" t="str">
            <v>Kawin</v>
          </cell>
          <cell r="AE457" t="str">
            <v>Orang Tua</v>
          </cell>
        </row>
        <row r="458">
          <cell r="R458">
            <v>4</v>
          </cell>
          <cell r="T458" t="str">
            <v>Riski Tebi</v>
          </cell>
          <cell r="U458">
            <v>0</v>
          </cell>
          <cell r="V458" t="str">
            <v>L</v>
          </cell>
          <cell r="W458" t="str">
            <v>-</v>
          </cell>
          <cell r="X458" t="str">
            <v>Tongutesungi</v>
          </cell>
          <cell r="Y458" t="str">
            <v>25.03.1987</v>
          </cell>
          <cell r="Z458">
            <v>35</v>
          </cell>
          <cell r="AA458" t="str">
            <v>-</v>
          </cell>
          <cell r="AB458" t="str">
            <v>D3</v>
          </cell>
          <cell r="AC458" t="str">
            <v>SATPOL</v>
          </cell>
          <cell r="AD458" t="str">
            <v>Belum Kawin</v>
          </cell>
          <cell r="AE458" t="str">
            <v>Adik</v>
          </cell>
        </row>
        <row r="459">
          <cell r="R459">
            <v>4</v>
          </cell>
          <cell r="T459" t="e">
            <v>#REF!</v>
          </cell>
          <cell r="U459" t="e">
            <v>#REF!</v>
          </cell>
          <cell r="V459" t="e">
            <v>#REF!</v>
          </cell>
          <cell r="W459" t="e">
            <v>#REF!</v>
          </cell>
          <cell r="X459" t="e">
            <v>#REF!</v>
          </cell>
          <cell r="Y459" t="e">
            <v>#REF!</v>
          </cell>
          <cell r="Z459" t="e">
            <v>#REF!</v>
          </cell>
          <cell r="AA459" t="e">
            <v>#REF!</v>
          </cell>
          <cell r="AB459" t="e">
            <v>#REF!</v>
          </cell>
          <cell r="AC459" t="e">
            <v>#REF!</v>
          </cell>
          <cell r="AD459" t="e">
            <v>#REF!</v>
          </cell>
          <cell r="AE459" t="e">
            <v>#REF!</v>
          </cell>
        </row>
        <row r="460">
          <cell r="B460">
            <v>21</v>
          </cell>
          <cell r="R460">
            <v>4</v>
          </cell>
          <cell r="S460" t="str">
            <v>KWP 3.5/S/021/XXVII/2013</v>
          </cell>
          <cell r="T460" t="str">
            <v>Galdi Aryo Tebi, A.Md</v>
          </cell>
          <cell r="U460">
            <v>0</v>
          </cell>
          <cell r="V460" t="str">
            <v>L</v>
          </cell>
          <cell r="W460" t="str">
            <v>-</v>
          </cell>
          <cell r="X460" t="str">
            <v>Tongutesungi</v>
          </cell>
          <cell r="Y460" t="str">
            <v>14.09.1992</v>
          </cell>
          <cell r="Z460">
            <v>30</v>
          </cell>
          <cell r="AA460" t="str">
            <v>-</v>
          </cell>
          <cell r="AB460" t="str">
            <v>D3</v>
          </cell>
          <cell r="AC460" t="str">
            <v>Swasta</v>
          </cell>
          <cell r="AD460" t="str">
            <v>Belum Kawin</v>
          </cell>
          <cell r="AE460" t="str">
            <v>Anak</v>
          </cell>
        </row>
        <row r="461">
          <cell r="R461">
            <v>4</v>
          </cell>
          <cell r="T461" t="str">
            <v>Janes Swalpino Teby</v>
          </cell>
          <cell r="U461">
            <v>0</v>
          </cell>
          <cell r="V461" t="str">
            <v>L</v>
          </cell>
          <cell r="W461" t="str">
            <v>-</v>
          </cell>
          <cell r="X461" t="str">
            <v>WKO</v>
          </cell>
          <cell r="Y461" t="str">
            <v>17.01.2002</v>
          </cell>
          <cell r="Z461">
            <v>20</v>
          </cell>
          <cell r="AA461" t="str">
            <v>-</v>
          </cell>
          <cell r="AB461" t="str">
            <v>SMA</v>
          </cell>
          <cell r="AC461" t="str">
            <v>Siswa</v>
          </cell>
          <cell r="AD461" t="str">
            <v>Belum Kawin</v>
          </cell>
          <cell r="AE461" t="str">
            <v>Anak</v>
          </cell>
        </row>
        <row r="462">
          <cell r="B462">
            <v>17</v>
          </cell>
          <cell r="R462">
            <v>4</v>
          </cell>
          <cell r="S462" t="str">
            <v>KWP 3.5/S/017/XXVII/2013</v>
          </cell>
          <cell r="T462" t="e">
            <v>#REF!</v>
          </cell>
          <cell r="U462" t="e">
            <v>#REF!</v>
          </cell>
          <cell r="V462" t="e">
            <v>#REF!</v>
          </cell>
          <cell r="W462" t="e">
            <v>#REF!</v>
          </cell>
          <cell r="X462" t="e">
            <v>#REF!</v>
          </cell>
          <cell r="Y462" t="e">
            <v>#REF!</v>
          </cell>
          <cell r="Z462" t="e">
            <v>#REF!</v>
          </cell>
          <cell r="AA462" t="e">
            <v>#REF!</v>
          </cell>
          <cell r="AB462" t="e">
            <v>#REF!</v>
          </cell>
          <cell r="AC462" t="e">
            <v>#REF!</v>
          </cell>
          <cell r="AD462" t="e">
            <v>#REF!</v>
          </cell>
          <cell r="AE462" t="e">
            <v>#REF!</v>
          </cell>
        </row>
        <row r="463">
          <cell r="R463">
            <v>4</v>
          </cell>
          <cell r="T463" t="str">
            <v>Alfares Vico Mamahe</v>
          </cell>
          <cell r="U463">
            <v>0</v>
          </cell>
          <cell r="V463" t="str">
            <v>L</v>
          </cell>
          <cell r="W463" t="str">
            <v>-</v>
          </cell>
          <cell r="X463" t="str">
            <v>WKO</v>
          </cell>
          <cell r="Y463" t="str">
            <v>23.04.2012</v>
          </cell>
          <cell r="Z463">
            <v>10</v>
          </cell>
          <cell r="AA463" t="str">
            <v>-</v>
          </cell>
          <cell r="AB463" t="str">
            <v>SD</v>
          </cell>
          <cell r="AC463" t="str">
            <v>Siswa</v>
          </cell>
          <cell r="AD463" t="str">
            <v>Belum Kawin</v>
          </cell>
          <cell r="AE463" t="str">
            <v>Anak</v>
          </cell>
        </row>
        <row r="464">
          <cell r="N464" t="str">
            <v>L29</v>
          </cell>
          <cell r="R464">
            <v>4</v>
          </cell>
          <cell r="T464" t="str">
            <v>Novit Wea, A.Md</v>
          </cell>
          <cell r="U464" t="str">
            <v>WKO</v>
          </cell>
          <cell r="V464" t="str">
            <v>L</v>
          </cell>
          <cell r="W464" t="str">
            <v>-</v>
          </cell>
          <cell r="X464" t="str">
            <v>WKO</v>
          </cell>
          <cell r="Y464" t="str">
            <v>29.11.1988</v>
          </cell>
          <cell r="Z464">
            <v>34</v>
          </cell>
          <cell r="AA464" t="str">
            <v>19.01.2010</v>
          </cell>
          <cell r="AB464" t="str">
            <v>D3</v>
          </cell>
          <cell r="AC464" t="str">
            <v>Swasta</v>
          </cell>
          <cell r="AD464" t="str">
            <v>Kawin</v>
          </cell>
          <cell r="AE464" t="str">
            <v>Suami</v>
          </cell>
        </row>
        <row r="465">
          <cell r="B465">
            <v>3</v>
          </cell>
          <cell r="R465">
            <v>4</v>
          </cell>
          <cell r="S465" t="str">
            <v>KWP 3.5/S/003/XXVII/2013</v>
          </cell>
          <cell r="T465" t="str">
            <v>Fanny Sie</v>
          </cell>
          <cell r="U465">
            <v>0</v>
          </cell>
          <cell r="V465" t="str">
            <v>-</v>
          </cell>
          <cell r="W465" t="str">
            <v>P</v>
          </cell>
          <cell r="X465" t="str">
            <v>Tidore</v>
          </cell>
          <cell r="Y465" t="str">
            <v>21.08.1988</v>
          </cell>
          <cell r="Z465">
            <v>34</v>
          </cell>
          <cell r="AA465" t="str">
            <v>-</v>
          </cell>
          <cell r="AB465" t="str">
            <v>SMA</v>
          </cell>
          <cell r="AC465" t="str">
            <v>IRT</v>
          </cell>
          <cell r="AD465" t="str">
            <v>Kawin</v>
          </cell>
          <cell r="AE465" t="str">
            <v>Istri</v>
          </cell>
        </row>
        <row r="466">
          <cell r="R466">
            <v>4</v>
          </cell>
          <cell r="T466" t="str">
            <v>Sheila Gredcya Wea</v>
          </cell>
          <cell r="U466">
            <v>0</v>
          </cell>
          <cell r="V466" t="str">
            <v>-</v>
          </cell>
          <cell r="W466" t="str">
            <v>P</v>
          </cell>
          <cell r="X466" t="str">
            <v>WKO</v>
          </cell>
          <cell r="Y466" t="str">
            <v>25.04.2010</v>
          </cell>
          <cell r="Z466">
            <v>12</v>
          </cell>
          <cell r="AA466" t="str">
            <v>-</v>
          </cell>
          <cell r="AB466" t="str">
            <v>SD</v>
          </cell>
          <cell r="AC466" t="str">
            <v>Siswa</v>
          </cell>
          <cell r="AD466" t="str">
            <v>Belum Kawin</v>
          </cell>
          <cell r="AE466" t="str">
            <v>Anak</v>
          </cell>
        </row>
        <row r="467">
          <cell r="R467">
            <v>4</v>
          </cell>
          <cell r="T467" t="e">
            <v>#REF!</v>
          </cell>
          <cell r="U467" t="e">
            <v>#REF!</v>
          </cell>
          <cell r="V467" t="e">
            <v>#REF!</v>
          </cell>
          <cell r="W467" t="e">
            <v>#REF!</v>
          </cell>
          <cell r="X467" t="e">
            <v>#REF!</v>
          </cell>
          <cell r="Y467" t="e">
            <v>#REF!</v>
          </cell>
          <cell r="Z467" t="e">
            <v>#REF!</v>
          </cell>
          <cell r="AA467" t="e">
            <v>#REF!</v>
          </cell>
          <cell r="AB467" t="e">
            <v>#REF!</v>
          </cell>
          <cell r="AC467" t="e">
            <v>#REF!</v>
          </cell>
          <cell r="AD467" t="e">
            <v>#REF!</v>
          </cell>
          <cell r="AE467" t="e">
            <v>#REF!</v>
          </cell>
        </row>
        <row r="468">
          <cell r="R468">
            <v>4</v>
          </cell>
          <cell r="T468" t="str">
            <v>Otniel Pesondolang</v>
          </cell>
          <cell r="U468" t="str">
            <v>WKO</v>
          </cell>
          <cell r="V468" t="str">
            <v>L</v>
          </cell>
          <cell r="W468" t="str">
            <v>-</v>
          </cell>
          <cell r="X468" t="str">
            <v>Manado</v>
          </cell>
          <cell r="Y468" t="str">
            <v>03.10.1959</v>
          </cell>
          <cell r="Z468">
            <v>63</v>
          </cell>
          <cell r="AA468" t="str">
            <v>30.05.1984</v>
          </cell>
          <cell r="AB468" t="str">
            <v>SMP</v>
          </cell>
          <cell r="AC468" t="str">
            <v>Tani</v>
          </cell>
          <cell r="AD468" t="str">
            <v>Kawin</v>
          </cell>
          <cell r="AE468" t="str">
            <v>Suami</v>
          </cell>
        </row>
        <row r="469">
          <cell r="N469" t="str">
            <v>L30</v>
          </cell>
          <cell r="R469">
            <v>4</v>
          </cell>
          <cell r="T469" t="str">
            <v>Martince Sasingan</v>
          </cell>
          <cell r="U469">
            <v>0</v>
          </cell>
          <cell r="V469" t="str">
            <v>-</v>
          </cell>
          <cell r="W469" t="str">
            <v>P</v>
          </cell>
          <cell r="X469" t="str">
            <v>Kalipitu</v>
          </cell>
          <cell r="Y469" t="str">
            <v>06.03.1965</v>
          </cell>
          <cell r="Z469">
            <v>57</v>
          </cell>
          <cell r="AA469" t="str">
            <v>-</v>
          </cell>
          <cell r="AB469" t="str">
            <v>SD</v>
          </cell>
          <cell r="AC469" t="str">
            <v>IRT</v>
          </cell>
          <cell r="AD469" t="str">
            <v>Kawin</v>
          </cell>
          <cell r="AE469" t="str">
            <v>Istri</v>
          </cell>
        </row>
        <row r="470">
          <cell r="N470" t="str">
            <v>L31</v>
          </cell>
          <cell r="R470">
            <v>4</v>
          </cell>
          <cell r="T470" t="str">
            <v>Stenly Exan Pesondolang, SKM</v>
          </cell>
          <cell r="U470">
            <v>0</v>
          </cell>
          <cell r="V470" t="str">
            <v>L</v>
          </cell>
          <cell r="W470" t="str">
            <v>-</v>
          </cell>
          <cell r="X470" t="str">
            <v>Sorong</v>
          </cell>
          <cell r="Y470" t="str">
            <v>21.10.1992</v>
          </cell>
          <cell r="Z470">
            <v>30</v>
          </cell>
          <cell r="AA470" t="str">
            <v>-</v>
          </cell>
          <cell r="AB470" t="str">
            <v>S1</v>
          </cell>
          <cell r="AC470" t="str">
            <v>-</v>
          </cell>
          <cell r="AD470" t="str">
            <v>Belum Kawin</v>
          </cell>
          <cell r="AE470" t="str">
            <v>Anak</v>
          </cell>
        </row>
        <row r="471">
          <cell r="R471">
            <v>4</v>
          </cell>
          <cell r="T471" t="str">
            <v>Vebiola Loisa Pesondolang</v>
          </cell>
          <cell r="U471">
            <v>0</v>
          </cell>
          <cell r="V471" t="str">
            <v>-</v>
          </cell>
          <cell r="W471" t="str">
            <v>P</v>
          </cell>
          <cell r="X471" t="str">
            <v>WKO</v>
          </cell>
          <cell r="Y471" t="str">
            <v>01.02.2003</v>
          </cell>
          <cell r="Z471">
            <v>19</v>
          </cell>
          <cell r="AA471" t="str">
            <v>-</v>
          </cell>
          <cell r="AB471" t="str">
            <v>S1</v>
          </cell>
          <cell r="AC471" t="str">
            <v>Mahasiswa</v>
          </cell>
          <cell r="AD471" t="str">
            <v>Belum Kawin</v>
          </cell>
          <cell r="AE471" t="str">
            <v>Anak</v>
          </cell>
        </row>
        <row r="472">
          <cell r="R472">
            <v>4</v>
          </cell>
          <cell r="T472" t="e">
            <v>#REF!</v>
          </cell>
          <cell r="U472" t="e">
            <v>#REF!</v>
          </cell>
          <cell r="V472" t="e">
            <v>#REF!</v>
          </cell>
          <cell r="W472" t="e">
            <v>#REF!</v>
          </cell>
          <cell r="X472" t="e">
            <v>#REF!</v>
          </cell>
          <cell r="Y472" t="e">
            <v>#REF!</v>
          </cell>
          <cell r="Z472" t="e">
            <v>#REF!</v>
          </cell>
          <cell r="AA472" t="e">
            <v>#REF!</v>
          </cell>
          <cell r="AB472" t="e">
            <v>#REF!</v>
          </cell>
          <cell r="AC472" t="e">
            <v>#REF!</v>
          </cell>
          <cell r="AD472" t="e">
            <v>#REF!</v>
          </cell>
          <cell r="AE472" t="e">
            <v>#REF!</v>
          </cell>
        </row>
        <row r="473">
          <cell r="R473">
            <v>4</v>
          </cell>
          <cell r="T473" t="e">
            <v>#REF!</v>
          </cell>
          <cell r="U473" t="e">
            <v>#REF!</v>
          </cell>
          <cell r="V473" t="e">
            <v>#REF!</v>
          </cell>
          <cell r="W473" t="e">
            <v>#REF!</v>
          </cell>
          <cell r="X473" t="e">
            <v>#REF!</v>
          </cell>
          <cell r="Y473" t="e">
            <v>#REF!</v>
          </cell>
          <cell r="Z473" t="e">
            <v>#REF!</v>
          </cell>
          <cell r="AA473" t="e">
            <v>#REF!</v>
          </cell>
          <cell r="AB473" t="e">
            <v>#REF!</v>
          </cell>
          <cell r="AC473" t="e">
            <v>#REF!</v>
          </cell>
          <cell r="AD473" t="e">
            <v>#REF!</v>
          </cell>
          <cell r="AE473" t="e">
            <v>#REF!</v>
          </cell>
        </row>
        <row r="474">
          <cell r="R474">
            <v>4</v>
          </cell>
          <cell r="T474" t="e">
            <v>#REF!</v>
          </cell>
          <cell r="U474" t="e">
            <v>#REF!</v>
          </cell>
          <cell r="V474" t="e">
            <v>#REF!</v>
          </cell>
          <cell r="W474" t="e">
            <v>#REF!</v>
          </cell>
          <cell r="X474" t="e">
            <v>#REF!</v>
          </cell>
          <cell r="Y474" t="e">
            <v>#REF!</v>
          </cell>
          <cell r="Z474" t="e">
            <v>#REF!</v>
          </cell>
          <cell r="AA474" t="e">
            <v>#REF!</v>
          </cell>
          <cell r="AB474" t="e">
            <v>#REF!</v>
          </cell>
          <cell r="AC474" t="e">
            <v>#REF!</v>
          </cell>
          <cell r="AD474" t="e">
            <v>#REF!</v>
          </cell>
          <cell r="AE474" t="e">
            <v>#REF!</v>
          </cell>
        </row>
        <row r="475">
          <cell r="R475">
            <v>4</v>
          </cell>
          <cell r="T475" t="str">
            <v>Piter Moot</v>
          </cell>
          <cell r="U475" t="str">
            <v>WKO</v>
          </cell>
          <cell r="V475" t="str">
            <v>L</v>
          </cell>
          <cell r="W475" t="str">
            <v>-</v>
          </cell>
          <cell r="X475" t="str">
            <v>WKO</v>
          </cell>
          <cell r="Y475" t="str">
            <v>25.02.1970</v>
          </cell>
          <cell r="Z475">
            <v>52</v>
          </cell>
          <cell r="AA475" t="str">
            <v>26.12.1997</v>
          </cell>
          <cell r="AB475" t="str">
            <v>SMP</v>
          </cell>
          <cell r="AC475" t="str">
            <v>Tani</v>
          </cell>
          <cell r="AD475" t="str">
            <v>Kawin</v>
          </cell>
          <cell r="AE475" t="str">
            <v>Suami</v>
          </cell>
        </row>
        <row r="476">
          <cell r="R476">
            <v>4</v>
          </cell>
          <cell r="T476" t="str">
            <v>Amelia Kromen</v>
          </cell>
          <cell r="U476">
            <v>0</v>
          </cell>
          <cell r="V476" t="str">
            <v>-</v>
          </cell>
          <cell r="W476" t="str">
            <v>P</v>
          </cell>
          <cell r="X476" t="str">
            <v>WKO</v>
          </cell>
          <cell r="Y476" t="str">
            <v>16.01.1973</v>
          </cell>
          <cell r="Z476">
            <v>49</v>
          </cell>
          <cell r="AA476" t="str">
            <v>-</v>
          </cell>
          <cell r="AB476" t="str">
            <v>SD</v>
          </cell>
          <cell r="AC476" t="str">
            <v>IRT</v>
          </cell>
          <cell r="AD476" t="str">
            <v>Kawin</v>
          </cell>
          <cell r="AE476" t="str">
            <v>Istri</v>
          </cell>
        </row>
        <row r="477">
          <cell r="R477">
            <v>4</v>
          </cell>
          <cell r="T477" t="str">
            <v>Luis Kromen</v>
          </cell>
          <cell r="U477">
            <v>0</v>
          </cell>
          <cell r="V477" t="str">
            <v>L</v>
          </cell>
          <cell r="W477" t="str">
            <v>-</v>
          </cell>
          <cell r="X477" t="str">
            <v>WKO</v>
          </cell>
          <cell r="Y477" t="str">
            <v>28.09.1997</v>
          </cell>
          <cell r="Z477">
            <v>25</v>
          </cell>
          <cell r="AA477" t="str">
            <v>-</v>
          </cell>
          <cell r="AB477" t="str">
            <v>SMP</v>
          </cell>
          <cell r="AC477" t="str">
            <v>-</v>
          </cell>
          <cell r="AD477" t="str">
            <v>Belum Kawin</v>
          </cell>
          <cell r="AE477" t="str">
            <v>Anak</v>
          </cell>
        </row>
        <row r="478">
          <cell r="N478" t="str">
            <v>L32</v>
          </cell>
          <cell r="R478">
            <v>4</v>
          </cell>
          <cell r="T478" t="str">
            <v>Vincen Moot</v>
          </cell>
          <cell r="U478">
            <v>0</v>
          </cell>
          <cell r="V478" t="str">
            <v>L</v>
          </cell>
          <cell r="W478" t="str">
            <v>-</v>
          </cell>
          <cell r="X478" t="str">
            <v>WKO</v>
          </cell>
          <cell r="Y478" t="str">
            <v>16.08.1999</v>
          </cell>
          <cell r="Z478">
            <v>23</v>
          </cell>
          <cell r="AA478" t="str">
            <v>-</v>
          </cell>
          <cell r="AB478" t="str">
            <v>SD</v>
          </cell>
          <cell r="AC478" t="str">
            <v>-</v>
          </cell>
          <cell r="AD478" t="str">
            <v>Belum Kawin</v>
          </cell>
          <cell r="AE478" t="str">
            <v>Anak</v>
          </cell>
        </row>
        <row r="479">
          <cell r="R479">
            <v>4</v>
          </cell>
          <cell r="T479" t="str">
            <v>Given Moot</v>
          </cell>
          <cell r="U479">
            <v>0</v>
          </cell>
          <cell r="V479" t="str">
            <v>L</v>
          </cell>
          <cell r="W479" t="str">
            <v>-</v>
          </cell>
          <cell r="X479" t="str">
            <v>WKO</v>
          </cell>
          <cell r="Y479" t="str">
            <v>21.02.2005</v>
          </cell>
          <cell r="Z479">
            <v>17</v>
          </cell>
          <cell r="AA479" t="str">
            <v>-</v>
          </cell>
          <cell r="AB479" t="str">
            <v>SMA</v>
          </cell>
          <cell r="AC479" t="str">
            <v>Siswa</v>
          </cell>
          <cell r="AD479" t="str">
            <v>Belum Kawin</v>
          </cell>
          <cell r="AE479" t="str">
            <v>Anak</v>
          </cell>
        </row>
        <row r="480">
          <cell r="R480">
            <v>4</v>
          </cell>
          <cell r="T480" t="e">
            <v>#REF!</v>
          </cell>
          <cell r="U480" t="e">
            <v>#REF!</v>
          </cell>
          <cell r="V480" t="e">
            <v>#REF!</v>
          </cell>
          <cell r="W480" t="e">
            <v>#REF!</v>
          </cell>
          <cell r="X480" t="e">
            <v>#REF!</v>
          </cell>
          <cell r="Y480" t="e">
            <v>#REF!</v>
          </cell>
          <cell r="Z480" t="e">
            <v>#REF!</v>
          </cell>
          <cell r="AA480" t="e">
            <v>#REF!</v>
          </cell>
          <cell r="AB480" t="e">
            <v>#REF!</v>
          </cell>
          <cell r="AC480" t="e">
            <v>#REF!</v>
          </cell>
          <cell r="AD480" t="e">
            <v>#REF!</v>
          </cell>
          <cell r="AE480" t="e">
            <v>#REF!</v>
          </cell>
        </row>
        <row r="481">
          <cell r="R481">
            <v>4</v>
          </cell>
          <cell r="T481" t="e">
            <v>#REF!</v>
          </cell>
          <cell r="U481" t="e">
            <v>#REF!</v>
          </cell>
          <cell r="V481" t="e">
            <v>#REF!</v>
          </cell>
          <cell r="W481" t="e">
            <v>#REF!</v>
          </cell>
          <cell r="X481" t="e">
            <v>#REF!</v>
          </cell>
          <cell r="Y481" t="e">
            <v>#REF!</v>
          </cell>
          <cell r="Z481" t="e">
            <v>#REF!</v>
          </cell>
          <cell r="AA481" t="e">
            <v>#REF!</v>
          </cell>
          <cell r="AB481" t="e">
            <v>#REF!</v>
          </cell>
          <cell r="AC481" t="e">
            <v>#REF!</v>
          </cell>
          <cell r="AD481" t="e">
            <v>#REF!</v>
          </cell>
          <cell r="AE481" t="e">
            <v>#REF!</v>
          </cell>
        </row>
        <row r="482">
          <cell r="R482">
            <v>4</v>
          </cell>
          <cell r="T482" t="str">
            <v>Yoan Dungir</v>
          </cell>
          <cell r="U482">
            <v>0</v>
          </cell>
          <cell r="V482" t="str">
            <v>-</v>
          </cell>
          <cell r="W482" t="str">
            <v>P</v>
          </cell>
          <cell r="X482" t="str">
            <v>Morotai</v>
          </cell>
          <cell r="Y482" t="str">
            <v>25.12.1981</v>
          </cell>
          <cell r="Z482">
            <v>41</v>
          </cell>
          <cell r="AA482" t="str">
            <v>-</v>
          </cell>
          <cell r="AB482" t="str">
            <v>SMP</v>
          </cell>
          <cell r="AC482" t="str">
            <v>Swasta</v>
          </cell>
          <cell r="AD482" t="str">
            <v>Belum Kawin</v>
          </cell>
          <cell r="AE482" t="str">
            <v>Anak</v>
          </cell>
        </row>
        <row r="483">
          <cell r="R483">
            <v>4</v>
          </cell>
          <cell r="T483" t="str">
            <v>Ria Kokomomo</v>
          </cell>
          <cell r="U483">
            <v>0</v>
          </cell>
          <cell r="V483" t="str">
            <v>-</v>
          </cell>
          <cell r="W483" t="str">
            <v>P</v>
          </cell>
          <cell r="X483" t="str">
            <v>Kao</v>
          </cell>
          <cell r="Y483" t="str">
            <v>07.06.1990</v>
          </cell>
          <cell r="Z483">
            <v>32</v>
          </cell>
          <cell r="AA483" t="str">
            <v>-</v>
          </cell>
          <cell r="AB483" t="str">
            <v>SMP</v>
          </cell>
          <cell r="AC483" t="str">
            <v>-</v>
          </cell>
          <cell r="AD483" t="str">
            <v>Belum Kawin</v>
          </cell>
          <cell r="AE483" t="str">
            <v>Kerabat</v>
          </cell>
        </row>
        <row r="484">
          <cell r="R484">
            <v>4</v>
          </cell>
          <cell r="T484" t="str">
            <v>Thomas Belian Ali</v>
          </cell>
          <cell r="U484" t="str">
            <v>WKO</v>
          </cell>
          <cell r="V484" t="str">
            <v>L</v>
          </cell>
          <cell r="W484" t="str">
            <v>-</v>
          </cell>
          <cell r="X484" t="str">
            <v>Tobelo</v>
          </cell>
          <cell r="Y484" t="str">
            <v>17.11.1966</v>
          </cell>
          <cell r="Z484">
            <v>56</v>
          </cell>
          <cell r="AA484" t="str">
            <v>01.05.2019</v>
          </cell>
          <cell r="AB484" t="str">
            <v>SMA</v>
          </cell>
          <cell r="AC484" t="str">
            <v>Tani</v>
          </cell>
          <cell r="AD484" t="str">
            <v>Kawin</v>
          </cell>
          <cell r="AE484" t="str">
            <v>Suami</v>
          </cell>
        </row>
        <row r="485">
          <cell r="R485">
            <v>4</v>
          </cell>
          <cell r="T485" t="e">
            <v>#REF!</v>
          </cell>
          <cell r="U485" t="e">
            <v>#REF!</v>
          </cell>
          <cell r="V485" t="e">
            <v>#REF!</v>
          </cell>
          <cell r="W485" t="e">
            <v>#REF!</v>
          </cell>
          <cell r="X485" t="e">
            <v>#REF!</v>
          </cell>
          <cell r="Y485" t="e">
            <v>#REF!</v>
          </cell>
          <cell r="Z485" t="e">
            <v>#REF!</v>
          </cell>
          <cell r="AA485" t="e">
            <v>#REF!</v>
          </cell>
          <cell r="AB485" t="e">
            <v>#REF!</v>
          </cell>
          <cell r="AC485" t="e">
            <v>#REF!</v>
          </cell>
          <cell r="AD485" t="e">
            <v>#REF!</v>
          </cell>
          <cell r="AE485" t="e">
            <v>#REF!</v>
          </cell>
        </row>
        <row r="486">
          <cell r="B486">
            <v>13</v>
          </cell>
          <cell r="R486">
            <v>4</v>
          </cell>
          <cell r="S486" t="str">
            <v>KWP 3.5/S/013/XXVII/2013</v>
          </cell>
          <cell r="T486" t="str">
            <v>Oksan Rendy Belian Ali, S.Kep</v>
          </cell>
          <cell r="U486">
            <v>0</v>
          </cell>
          <cell r="V486" t="str">
            <v>L</v>
          </cell>
          <cell r="W486" t="str">
            <v>-</v>
          </cell>
          <cell r="X486" t="str">
            <v>WKO</v>
          </cell>
          <cell r="Y486" t="str">
            <v>17.10.1995</v>
          </cell>
          <cell r="Z486">
            <v>27</v>
          </cell>
          <cell r="AA486" t="str">
            <v>-</v>
          </cell>
          <cell r="AB486" t="str">
            <v>S1</v>
          </cell>
          <cell r="AC486" t="str">
            <v>Swasta</v>
          </cell>
          <cell r="AD486" t="str">
            <v>Belum Kawin</v>
          </cell>
          <cell r="AE486" t="str">
            <v>Anak</v>
          </cell>
        </row>
        <row r="487">
          <cell r="R487">
            <v>4</v>
          </cell>
          <cell r="T487" t="str">
            <v>Rivaldo Belian Ali, SKM</v>
          </cell>
          <cell r="U487">
            <v>0</v>
          </cell>
          <cell r="V487" t="str">
            <v>L</v>
          </cell>
          <cell r="W487" t="str">
            <v>-</v>
          </cell>
          <cell r="X487" t="str">
            <v>WKO</v>
          </cell>
          <cell r="Y487" t="str">
            <v>31.08.1998</v>
          </cell>
          <cell r="Z487">
            <v>24</v>
          </cell>
          <cell r="AA487" t="str">
            <v>-</v>
          </cell>
          <cell r="AB487" t="str">
            <v>S1</v>
          </cell>
          <cell r="AC487" t="str">
            <v>-</v>
          </cell>
          <cell r="AD487" t="str">
            <v>Belum Kawin</v>
          </cell>
          <cell r="AE487" t="str">
            <v>Anak</v>
          </cell>
        </row>
        <row r="488">
          <cell r="R488">
            <v>4</v>
          </cell>
          <cell r="T488" t="str">
            <v>Marsel Belian Ali</v>
          </cell>
          <cell r="U488">
            <v>0</v>
          </cell>
          <cell r="V488" t="str">
            <v>L</v>
          </cell>
          <cell r="W488" t="str">
            <v>-</v>
          </cell>
          <cell r="X488" t="str">
            <v>WKO</v>
          </cell>
          <cell r="Y488" t="str">
            <v>17.07.2010</v>
          </cell>
          <cell r="Z488">
            <v>12</v>
          </cell>
          <cell r="AA488" t="str">
            <v>-</v>
          </cell>
          <cell r="AB488" t="str">
            <v>SD</v>
          </cell>
          <cell r="AC488" t="str">
            <v>Siswa</v>
          </cell>
          <cell r="AD488" t="str">
            <v>Belum Kawin</v>
          </cell>
          <cell r="AE488" t="str">
            <v>Anak</v>
          </cell>
        </row>
        <row r="489">
          <cell r="R489">
            <v>4</v>
          </cell>
          <cell r="T489" t="str">
            <v>Urbanus Laarni</v>
          </cell>
          <cell r="U489" t="str">
            <v>WKO</v>
          </cell>
          <cell r="V489" t="str">
            <v>L</v>
          </cell>
          <cell r="W489" t="str">
            <v>-</v>
          </cell>
          <cell r="X489" t="str">
            <v>Talaud</v>
          </cell>
          <cell r="Y489" t="str">
            <v>20.07.1967</v>
          </cell>
          <cell r="Z489">
            <v>55</v>
          </cell>
          <cell r="AA489" t="str">
            <v>18.10.2008</v>
          </cell>
          <cell r="AB489" t="str">
            <v>SD</v>
          </cell>
          <cell r="AC489" t="str">
            <v>Tani</v>
          </cell>
          <cell r="AD489" t="str">
            <v>Kawin</v>
          </cell>
          <cell r="AE489" t="str">
            <v>Suami</v>
          </cell>
        </row>
        <row r="490">
          <cell r="R490">
            <v>4</v>
          </cell>
          <cell r="T490" t="str">
            <v>Maryanci Badiri</v>
          </cell>
          <cell r="U490">
            <v>0</v>
          </cell>
          <cell r="V490" t="str">
            <v>-</v>
          </cell>
          <cell r="W490" t="str">
            <v>P</v>
          </cell>
          <cell r="X490" t="str">
            <v>Kao</v>
          </cell>
          <cell r="Y490" t="str">
            <v>05.05.1979</v>
          </cell>
          <cell r="Z490">
            <v>43</v>
          </cell>
          <cell r="AA490" t="str">
            <v>-</v>
          </cell>
          <cell r="AB490" t="str">
            <v>SMP</v>
          </cell>
          <cell r="AC490" t="str">
            <v>IRT</v>
          </cell>
          <cell r="AD490" t="str">
            <v>Kawin</v>
          </cell>
          <cell r="AE490" t="str">
            <v>Istri</v>
          </cell>
        </row>
        <row r="491">
          <cell r="R491">
            <v>4</v>
          </cell>
          <cell r="T491" t="e">
            <v>#REF!</v>
          </cell>
          <cell r="U491" t="e">
            <v>#REF!</v>
          </cell>
          <cell r="V491" t="e">
            <v>#REF!</v>
          </cell>
          <cell r="W491" t="e">
            <v>#REF!</v>
          </cell>
          <cell r="X491" t="e">
            <v>#REF!</v>
          </cell>
          <cell r="Y491" t="e">
            <v>#REF!</v>
          </cell>
          <cell r="Z491" t="e">
            <v>#REF!</v>
          </cell>
          <cell r="AA491" t="e">
            <v>#REF!</v>
          </cell>
          <cell r="AB491" t="e">
            <v>#REF!</v>
          </cell>
          <cell r="AC491" t="e">
            <v>#REF!</v>
          </cell>
          <cell r="AD491" t="e">
            <v>#REF!</v>
          </cell>
          <cell r="AE491" t="e">
            <v>#REF!</v>
          </cell>
        </row>
        <row r="492">
          <cell r="R492">
            <v>4</v>
          </cell>
          <cell r="T492" t="str">
            <v>Adonia Laarni</v>
          </cell>
          <cell r="U492">
            <v>0</v>
          </cell>
          <cell r="V492" t="str">
            <v>L</v>
          </cell>
          <cell r="W492" t="str">
            <v>-</v>
          </cell>
          <cell r="X492" t="str">
            <v>WKO</v>
          </cell>
          <cell r="Y492" t="str">
            <v>18.08.1996</v>
          </cell>
          <cell r="Z492">
            <v>26</v>
          </cell>
          <cell r="AA492" t="str">
            <v>-</v>
          </cell>
          <cell r="AB492" t="str">
            <v>SD</v>
          </cell>
          <cell r="AC492" t="str">
            <v>Siswa</v>
          </cell>
          <cell r="AD492" t="str">
            <v>Belum Kawin</v>
          </cell>
          <cell r="AE492" t="str">
            <v>Anak</v>
          </cell>
        </row>
        <row r="493">
          <cell r="R493">
            <v>4</v>
          </cell>
          <cell r="T493" t="str">
            <v>Junri Laarni</v>
          </cell>
          <cell r="U493">
            <v>0</v>
          </cell>
          <cell r="V493" t="str">
            <v>L</v>
          </cell>
          <cell r="W493" t="str">
            <v>-</v>
          </cell>
          <cell r="X493" t="str">
            <v>WKO</v>
          </cell>
          <cell r="Y493" t="str">
            <v>08.07.2007</v>
          </cell>
          <cell r="Z493">
            <v>15</v>
          </cell>
          <cell r="AA493" t="str">
            <v>-</v>
          </cell>
          <cell r="AB493" t="str">
            <v>SD</v>
          </cell>
          <cell r="AC493" t="str">
            <v>Siswa</v>
          </cell>
          <cell r="AD493" t="str">
            <v>Belum Kawin</v>
          </cell>
          <cell r="AE493" t="str">
            <v>Anak</v>
          </cell>
        </row>
        <row r="494">
          <cell r="R494">
            <v>4</v>
          </cell>
          <cell r="T494" t="e">
            <v>#REF!</v>
          </cell>
          <cell r="U494" t="e">
            <v>#REF!</v>
          </cell>
          <cell r="V494" t="e">
            <v>#REF!</v>
          </cell>
          <cell r="W494" t="e">
            <v>#REF!</v>
          </cell>
          <cell r="X494" t="e">
            <v>#REF!</v>
          </cell>
          <cell r="Y494" t="e">
            <v>#REF!</v>
          </cell>
          <cell r="Z494" t="e">
            <v>#REF!</v>
          </cell>
          <cell r="AA494" t="e">
            <v>#REF!</v>
          </cell>
          <cell r="AB494" t="e">
            <v>#REF!</v>
          </cell>
          <cell r="AC494" t="e">
            <v>#REF!</v>
          </cell>
          <cell r="AD494" t="e">
            <v>#REF!</v>
          </cell>
          <cell r="AE494" t="e">
            <v>#REF!</v>
          </cell>
        </row>
        <row r="495">
          <cell r="N495" t="str">
            <v>L33</v>
          </cell>
          <cell r="R495">
            <v>4</v>
          </cell>
          <cell r="T495" t="str">
            <v>Yobert Rembet</v>
          </cell>
          <cell r="U495" t="str">
            <v>WKO</v>
          </cell>
          <cell r="V495" t="str">
            <v>L</v>
          </cell>
          <cell r="W495" t="str">
            <v>-</v>
          </cell>
          <cell r="X495" t="str">
            <v>Kalipitu</v>
          </cell>
          <cell r="Y495" t="str">
            <v>08.12.1954</v>
          </cell>
          <cell r="Z495">
            <v>68</v>
          </cell>
          <cell r="AA495" t="str">
            <v>08.08.1976</v>
          </cell>
          <cell r="AB495" t="str">
            <v>SD</v>
          </cell>
          <cell r="AC495" t="str">
            <v>Tani</v>
          </cell>
          <cell r="AD495" t="str">
            <v>Kawin</v>
          </cell>
          <cell r="AE495" t="str">
            <v>Suami</v>
          </cell>
        </row>
        <row r="496">
          <cell r="R496">
            <v>4</v>
          </cell>
          <cell r="T496" t="str">
            <v>Redina Mangembulude</v>
          </cell>
          <cell r="U496">
            <v>0</v>
          </cell>
          <cell r="V496" t="str">
            <v>-</v>
          </cell>
          <cell r="W496" t="str">
            <v>P</v>
          </cell>
          <cell r="X496" t="str">
            <v>Posi-Posi Rao</v>
          </cell>
          <cell r="Y496" t="str">
            <v>21.08.1953</v>
          </cell>
          <cell r="Z496">
            <v>69</v>
          </cell>
          <cell r="AA496" t="str">
            <v>-</v>
          </cell>
          <cell r="AB496" t="str">
            <v>SD</v>
          </cell>
          <cell r="AC496" t="str">
            <v>Tani</v>
          </cell>
          <cell r="AD496" t="str">
            <v>Kawin</v>
          </cell>
          <cell r="AE496" t="str">
            <v>Istri</v>
          </cell>
        </row>
        <row r="497">
          <cell r="R497">
            <v>4</v>
          </cell>
          <cell r="T497" t="e">
            <v>#REF!</v>
          </cell>
          <cell r="U497" t="e">
            <v>#REF!</v>
          </cell>
          <cell r="V497" t="e">
            <v>#REF!</v>
          </cell>
          <cell r="W497" t="e">
            <v>#REF!</v>
          </cell>
          <cell r="X497" t="e">
            <v>#REF!</v>
          </cell>
          <cell r="Y497" t="e">
            <v>#REF!</v>
          </cell>
          <cell r="Z497" t="e">
            <v>#REF!</v>
          </cell>
          <cell r="AA497" t="e">
            <v>#REF!</v>
          </cell>
          <cell r="AB497" t="e">
            <v>#REF!</v>
          </cell>
          <cell r="AC497" t="e">
            <v>#REF!</v>
          </cell>
          <cell r="AD497" t="e">
            <v>#REF!</v>
          </cell>
          <cell r="AE497" t="e">
            <v>#REF!</v>
          </cell>
        </row>
        <row r="498">
          <cell r="R498">
            <v>4</v>
          </cell>
          <cell r="T498" t="e">
            <v>#REF!</v>
          </cell>
          <cell r="U498" t="e">
            <v>#REF!</v>
          </cell>
          <cell r="V498" t="e">
            <v>#REF!</v>
          </cell>
          <cell r="W498" t="e">
            <v>#REF!</v>
          </cell>
          <cell r="X498" t="e">
            <v>#REF!</v>
          </cell>
          <cell r="Y498" t="e">
            <v>#REF!</v>
          </cell>
          <cell r="Z498" t="e">
            <v>#REF!</v>
          </cell>
          <cell r="AA498" t="e">
            <v>#REF!</v>
          </cell>
          <cell r="AB498" t="e">
            <v>#REF!</v>
          </cell>
          <cell r="AC498" t="e">
            <v>#REF!</v>
          </cell>
          <cell r="AD498" t="e">
            <v>#REF!</v>
          </cell>
          <cell r="AE498" t="e">
            <v>#REF!</v>
          </cell>
        </row>
        <row r="499">
          <cell r="N499" t="str">
            <v>L34</v>
          </cell>
          <cell r="R499">
            <v>4</v>
          </cell>
          <cell r="T499" t="str">
            <v>Yulian Surupati</v>
          </cell>
          <cell r="U499" t="str">
            <v>WKO</v>
          </cell>
          <cell r="V499" t="str">
            <v>L</v>
          </cell>
          <cell r="W499" t="str">
            <v>-</v>
          </cell>
          <cell r="X499" t="str">
            <v>Manado</v>
          </cell>
          <cell r="Y499" t="str">
            <v>24.07.1983</v>
          </cell>
          <cell r="Z499">
            <v>39</v>
          </cell>
          <cell r="AA499" t="str">
            <v>05.04.2007</v>
          </cell>
          <cell r="AB499" t="str">
            <v>SMA</v>
          </cell>
          <cell r="AC499" t="str">
            <v>Tani</v>
          </cell>
          <cell r="AD499" t="str">
            <v>Kawin</v>
          </cell>
          <cell r="AE499" t="str">
            <v>Suami</v>
          </cell>
        </row>
        <row r="500">
          <cell r="R500">
            <v>4</v>
          </cell>
          <cell r="T500" t="str">
            <v>Christiany Boham</v>
          </cell>
          <cell r="U500">
            <v>0</v>
          </cell>
          <cell r="V500" t="str">
            <v>-</v>
          </cell>
          <cell r="W500" t="str">
            <v>P</v>
          </cell>
          <cell r="X500" t="str">
            <v>Tahuna</v>
          </cell>
          <cell r="Y500" t="str">
            <v>10.01.1985</v>
          </cell>
          <cell r="Z500">
            <v>37</v>
          </cell>
          <cell r="AA500" t="str">
            <v>-</v>
          </cell>
          <cell r="AB500" t="str">
            <v>SMA</v>
          </cell>
          <cell r="AC500" t="str">
            <v>IRT</v>
          </cell>
          <cell r="AD500" t="str">
            <v>Kawin</v>
          </cell>
          <cell r="AE500" t="str">
            <v>Istri</v>
          </cell>
        </row>
        <row r="501">
          <cell r="R501">
            <v>4</v>
          </cell>
          <cell r="T501" t="str">
            <v>Mensiani M. Surupati</v>
          </cell>
          <cell r="U501">
            <v>0</v>
          </cell>
          <cell r="V501" t="str">
            <v>-</v>
          </cell>
          <cell r="W501" t="str">
            <v>P</v>
          </cell>
          <cell r="X501" t="str">
            <v>WKO</v>
          </cell>
          <cell r="Y501" t="str">
            <v>23.02.2008</v>
          </cell>
          <cell r="Z501">
            <v>14</v>
          </cell>
          <cell r="AA501" t="str">
            <v>-</v>
          </cell>
          <cell r="AB501" t="str">
            <v>SMP</v>
          </cell>
          <cell r="AC501" t="str">
            <v>Siswa</v>
          </cell>
          <cell r="AD501" t="str">
            <v>Belum Kawin</v>
          </cell>
          <cell r="AE501" t="str">
            <v>Anak</v>
          </cell>
        </row>
        <row r="502">
          <cell r="R502">
            <v>4</v>
          </cell>
          <cell r="T502" t="str">
            <v>Sem Sasingan</v>
          </cell>
          <cell r="U502" t="str">
            <v>WKO</v>
          </cell>
          <cell r="V502" t="str">
            <v>L</v>
          </cell>
          <cell r="W502" t="str">
            <v>-</v>
          </cell>
          <cell r="X502" t="str">
            <v>Kalipitu</v>
          </cell>
          <cell r="Y502" t="str">
            <v>27.09.1951</v>
          </cell>
          <cell r="Z502">
            <v>71</v>
          </cell>
          <cell r="AA502" t="str">
            <v>-</v>
          </cell>
          <cell r="AB502" t="str">
            <v>SD</v>
          </cell>
          <cell r="AC502" t="str">
            <v>Tani</v>
          </cell>
          <cell r="AD502" t="str">
            <v>Kawin</v>
          </cell>
          <cell r="AE502" t="str">
            <v>Suami</v>
          </cell>
        </row>
        <row r="503">
          <cell r="R503">
            <v>4</v>
          </cell>
          <cell r="T503" t="str">
            <v>Yosep Sasingan</v>
          </cell>
          <cell r="U503">
            <v>0</v>
          </cell>
          <cell r="V503" t="str">
            <v>L</v>
          </cell>
          <cell r="W503" t="str">
            <v>-</v>
          </cell>
          <cell r="X503" t="str">
            <v>WKO</v>
          </cell>
          <cell r="Y503" t="str">
            <v>13.06.1974</v>
          </cell>
          <cell r="Z503">
            <v>48</v>
          </cell>
          <cell r="AA503" t="str">
            <v>-</v>
          </cell>
          <cell r="AB503" t="str">
            <v>SD</v>
          </cell>
          <cell r="AC503" t="str">
            <v>-</v>
          </cell>
          <cell r="AD503" t="str">
            <v>Belum Kawin</v>
          </cell>
          <cell r="AE503" t="str">
            <v>Anak</v>
          </cell>
        </row>
        <row r="504">
          <cell r="N504" t="str">
            <v>L35</v>
          </cell>
          <cell r="R504">
            <v>4</v>
          </cell>
          <cell r="T504" t="str">
            <v>Pdt. Ir. Leondame S. Boediman,S.Si., M.Th</v>
          </cell>
          <cell r="U504" t="str">
            <v>GOSOMA</v>
          </cell>
          <cell r="V504" t="str">
            <v>L</v>
          </cell>
          <cell r="W504" t="str">
            <v>-</v>
          </cell>
          <cell r="X504" t="str">
            <v>Ternate</v>
          </cell>
          <cell r="Y504" t="str">
            <v>31.05.1969</v>
          </cell>
          <cell r="Z504">
            <v>52</v>
          </cell>
          <cell r="AA504" t="str">
            <v>19.12.2001</v>
          </cell>
          <cell r="AB504" t="str">
            <v>S2</v>
          </cell>
          <cell r="AC504" t="str">
            <v>POG</v>
          </cell>
          <cell r="AD504" t="str">
            <v>Kawin</v>
          </cell>
          <cell r="AE504" t="str">
            <v>Suami</v>
          </cell>
        </row>
        <row r="505">
          <cell r="R505">
            <v>4</v>
          </cell>
          <cell r="T505" t="str">
            <v>Ryanne M. Makaenas</v>
          </cell>
          <cell r="U505">
            <v>0</v>
          </cell>
          <cell r="V505" t="str">
            <v>-</v>
          </cell>
          <cell r="W505" t="str">
            <v>P</v>
          </cell>
          <cell r="X505" t="str">
            <v>Manado</v>
          </cell>
          <cell r="Y505" t="str">
            <v>02.03.1973</v>
          </cell>
          <cell r="Z505">
            <v>48</v>
          </cell>
          <cell r="AA505" t="str">
            <v>-</v>
          </cell>
          <cell r="AB505" t="str">
            <v>SMA</v>
          </cell>
          <cell r="AC505" t="str">
            <v>Swasta</v>
          </cell>
          <cell r="AD505" t="str">
            <v>Kawin</v>
          </cell>
          <cell r="AE505" t="str">
            <v>Istri</v>
          </cell>
        </row>
        <row r="506">
          <cell r="R506">
            <v>4</v>
          </cell>
          <cell r="T506" t="str">
            <v>Van Dijken T. S. Boediman</v>
          </cell>
          <cell r="U506">
            <v>0</v>
          </cell>
          <cell r="V506" t="str">
            <v>L</v>
          </cell>
          <cell r="W506" t="str">
            <v>-</v>
          </cell>
          <cell r="X506" t="str">
            <v>Manado</v>
          </cell>
          <cell r="Y506" t="str">
            <v>15.04.2004</v>
          </cell>
          <cell r="Z506">
            <v>17</v>
          </cell>
          <cell r="AA506" t="str">
            <v>-</v>
          </cell>
          <cell r="AB506" t="str">
            <v>SMA</v>
          </cell>
          <cell r="AC506" t="str">
            <v>Siswa</v>
          </cell>
          <cell r="AD506" t="str">
            <v>Belum Kawin</v>
          </cell>
          <cell r="AE506" t="str">
            <v>Anak</v>
          </cell>
        </row>
        <row r="507">
          <cell r="R507">
            <v>4</v>
          </cell>
          <cell r="T507" t="str">
            <v>Niklas Sasingan</v>
          </cell>
          <cell r="U507" t="str">
            <v>WKO</v>
          </cell>
          <cell r="V507" t="str">
            <v>L</v>
          </cell>
          <cell r="W507" t="str">
            <v>-</v>
          </cell>
          <cell r="X507" t="str">
            <v>WKO</v>
          </cell>
          <cell r="Y507" t="str">
            <v>08.11.1975</v>
          </cell>
          <cell r="Z507">
            <v>47</v>
          </cell>
          <cell r="AA507" t="str">
            <v>27.12.1998</v>
          </cell>
          <cell r="AB507" t="str">
            <v>SMP</v>
          </cell>
          <cell r="AC507" t="str">
            <v>Tani</v>
          </cell>
          <cell r="AD507" t="str">
            <v>Kawin</v>
          </cell>
          <cell r="AE507" t="str">
            <v>Suami</v>
          </cell>
        </row>
        <row r="508">
          <cell r="R508">
            <v>4</v>
          </cell>
          <cell r="T508" t="str">
            <v>Yunia Horowai</v>
          </cell>
          <cell r="U508">
            <v>0</v>
          </cell>
          <cell r="V508" t="str">
            <v>-</v>
          </cell>
          <cell r="W508" t="str">
            <v>P</v>
          </cell>
          <cell r="X508" t="str">
            <v>Efi-Efi</v>
          </cell>
          <cell r="Y508" t="str">
            <v>07.07.1974</v>
          </cell>
          <cell r="Z508">
            <v>48</v>
          </cell>
          <cell r="AA508" t="str">
            <v>-</v>
          </cell>
          <cell r="AB508" t="str">
            <v>SD</v>
          </cell>
          <cell r="AC508" t="str">
            <v>IRT</v>
          </cell>
          <cell r="AD508" t="str">
            <v>Kawin</v>
          </cell>
          <cell r="AE508" t="str">
            <v>Istri</v>
          </cell>
        </row>
        <row r="509">
          <cell r="R509">
            <v>4</v>
          </cell>
          <cell r="T509" t="str">
            <v>Amelia Sasingan</v>
          </cell>
          <cell r="U509" t="str">
            <v>-</v>
          </cell>
          <cell r="V509" t="str">
            <v>-</v>
          </cell>
          <cell r="W509" t="str">
            <v>P</v>
          </cell>
          <cell r="X509" t="str">
            <v>Efi-Efi</v>
          </cell>
          <cell r="Y509" t="str">
            <v>08.01.2001</v>
          </cell>
          <cell r="Z509">
            <v>21</v>
          </cell>
          <cell r="AA509" t="str">
            <v>-</v>
          </cell>
          <cell r="AB509" t="str">
            <v>SMP</v>
          </cell>
          <cell r="AC509" t="str">
            <v>Siswa</v>
          </cell>
          <cell r="AD509" t="str">
            <v>Belum Kawin</v>
          </cell>
          <cell r="AE509" t="str">
            <v>Anak</v>
          </cell>
        </row>
        <row r="510">
          <cell r="R510">
            <v>4</v>
          </cell>
          <cell r="T510" t="str">
            <v>Dendris Sasingan</v>
          </cell>
          <cell r="U510" t="str">
            <v>-</v>
          </cell>
          <cell r="V510" t="str">
            <v>L</v>
          </cell>
          <cell r="W510" t="str">
            <v>-</v>
          </cell>
          <cell r="X510" t="str">
            <v>Kusuri</v>
          </cell>
          <cell r="Y510" t="str">
            <v>06.12.2003</v>
          </cell>
          <cell r="Z510">
            <v>19</v>
          </cell>
          <cell r="AA510" t="str">
            <v>-</v>
          </cell>
          <cell r="AB510" t="str">
            <v>SMA</v>
          </cell>
          <cell r="AC510" t="str">
            <v>Siswa</v>
          </cell>
          <cell r="AD510" t="str">
            <v>Belum Kawin</v>
          </cell>
          <cell r="AE510" t="str">
            <v>Anak</v>
          </cell>
        </row>
        <row r="511">
          <cell r="R511">
            <v>4</v>
          </cell>
          <cell r="T511" t="str">
            <v>Lefandri Sasingan</v>
          </cell>
          <cell r="U511" t="str">
            <v>-</v>
          </cell>
          <cell r="V511" t="str">
            <v>L</v>
          </cell>
          <cell r="W511" t="str">
            <v>-</v>
          </cell>
          <cell r="X511" t="str">
            <v>Efi-Efi</v>
          </cell>
          <cell r="Y511" t="str">
            <v>04.09.2005</v>
          </cell>
          <cell r="Z511">
            <v>17</v>
          </cell>
          <cell r="AA511" t="str">
            <v>-</v>
          </cell>
          <cell r="AB511" t="str">
            <v>SD</v>
          </cell>
          <cell r="AC511" t="str">
            <v>Siswa</v>
          </cell>
          <cell r="AD511" t="str">
            <v>Belum Kawin</v>
          </cell>
          <cell r="AE511" t="str">
            <v>Anak</v>
          </cell>
        </row>
        <row r="512">
          <cell r="R512">
            <v>4</v>
          </cell>
          <cell r="T512" t="e">
            <v>#REF!</v>
          </cell>
          <cell r="U512" t="e">
            <v>#REF!</v>
          </cell>
          <cell r="V512" t="e">
            <v>#REF!</v>
          </cell>
          <cell r="W512" t="e">
            <v>#REF!</v>
          </cell>
          <cell r="X512" t="e">
            <v>#REF!</v>
          </cell>
          <cell r="Y512" t="e">
            <v>#REF!</v>
          </cell>
          <cell r="Z512" t="e">
            <v>#REF!</v>
          </cell>
          <cell r="AA512" t="e">
            <v>#REF!</v>
          </cell>
          <cell r="AB512" t="e">
            <v>#REF!</v>
          </cell>
          <cell r="AC512" t="e">
            <v>#REF!</v>
          </cell>
          <cell r="AD512" t="e">
            <v>#REF!</v>
          </cell>
          <cell r="AE512" t="e">
            <v>#REF!</v>
          </cell>
        </row>
        <row r="513">
          <cell r="R513">
            <v>4</v>
          </cell>
          <cell r="T513" t="str">
            <v>Dian Ngoidil</v>
          </cell>
          <cell r="U513">
            <v>0</v>
          </cell>
          <cell r="V513" t="str">
            <v>-</v>
          </cell>
          <cell r="W513" t="str">
            <v>P</v>
          </cell>
          <cell r="X513" t="str">
            <v>Gayok</v>
          </cell>
          <cell r="Y513" t="str">
            <v>03.05.1997</v>
          </cell>
          <cell r="Z513">
            <v>25</v>
          </cell>
          <cell r="AA513">
            <v>0</v>
          </cell>
          <cell r="AB513" t="str">
            <v>SMP</v>
          </cell>
          <cell r="AC513" t="str">
            <v>IRT</v>
          </cell>
          <cell r="AD513" t="str">
            <v>Kawin</v>
          </cell>
          <cell r="AE513" t="str">
            <v>Istri</v>
          </cell>
        </row>
        <row r="514">
          <cell r="R514">
            <v>4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</row>
        <row r="515">
          <cell r="R515">
            <v>5</v>
          </cell>
          <cell r="T515" t="str">
            <v>Adeltrintje N. Aemba</v>
          </cell>
          <cell r="U515" t="str">
            <v>WKO</v>
          </cell>
          <cell r="V515" t="str">
            <v>-</v>
          </cell>
          <cell r="W515" t="str">
            <v>P</v>
          </cell>
          <cell r="X515" t="str">
            <v>Posi-Posi Rao</v>
          </cell>
          <cell r="Y515" t="str">
            <v>24.01.1952</v>
          </cell>
          <cell r="Z515">
            <v>70</v>
          </cell>
          <cell r="AA515" t="str">
            <v>Janda</v>
          </cell>
          <cell r="AB515" t="str">
            <v>SMP</v>
          </cell>
          <cell r="AC515" t="str">
            <v>IRT</v>
          </cell>
          <cell r="AD515" t="str">
            <v>Kawin</v>
          </cell>
          <cell r="AE515" t="str">
            <v>Kepala Keluarga</v>
          </cell>
        </row>
        <row r="516">
          <cell r="N516" t="str">
            <v>L36</v>
          </cell>
          <cell r="R516">
            <v>5</v>
          </cell>
          <cell r="T516" t="str">
            <v>Ferdian Reinaldo Niomba, S.AP</v>
          </cell>
          <cell r="U516">
            <v>0</v>
          </cell>
          <cell r="V516" t="str">
            <v>L</v>
          </cell>
          <cell r="W516" t="str">
            <v>-</v>
          </cell>
          <cell r="X516" t="str">
            <v>Leleoto</v>
          </cell>
          <cell r="Y516" t="str">
            <v>15.11.1995</v>
          </cell>
          <cell r="Z516">
            <v>27</v>
          </cell>
          <cell r="AA516" t="str">
            <v>-</v>
          </cell>
          <cell r="AB516" t="str">
            <v>S1</v>
          </cell>
          <cell r="AC516" t="str">
            <v>Swasta</v>
          </cell>
          <cell r="AD516" t="str">
            <v>Belum Kawin</v>
          </cell>
          <cell r="AE516" t="str">
            <v>Anak</v>
          </cell>
        </row>
        <row r="517">
          <cell r="R517">
            <v>5</v>
          </cell>
          <cell r="T517" t="str">
            <v>Agustinus Aneke</v>
          </cell>
          <cell r="U517" t="str">
            <v>WKO</v>
          </cell>
          <cell r="V517" t="str">
            <v>L</v>
          </cell>
          <cell r="W517" t="str">
            <v>-</v>
          </cell>
          <cell r="X517" t="str">
            <v>Tauro-Jailolo</v>
          </cell>
          <cell r="Y517" t="str">
            <v>04.08.1974</v>
          </cell>
          <cell r="Z517">
            <v>48</v>
          </cell>
          <cell r="AA517" t="str">
            <v>03.06.2000</v>
          </cell>
          <cell r="AB517" t="str">
            <v>SMEA</v>
          </cell>
          <cell r="AC517" t="str">
            <v>Swasta</v>
          </cell>
          <cell r="AD517" t="str">
            <v>Kawin</v>
          </cell>
          <cell r="AE517" t="str">
            <v>Suami</v>
          </cell>
        </row>
        <row r="518">
          <cell r="R518">
            <v>5</v>
          </cell>
          <cell r="T518" t="str">
            <v>Yulista Moot</v>
          </cell>
          <cell r="U518">
            <v>0</v>
          </cell>
          <cell r="V518" t="str">
            <v>-</v>
          </cell>
          <cell r="W518" t="str">
            <v>P</v>
          </cell>
          <cell r="X518" t="str">
            <v>WKO</v>
          </cell>
          <cell r="Y518" t="str">
            <v>14.06.1979</v>
          </cell>
          <cell r="Z518">
            <v>43</v>
          </cell>
          <cell r="AA518" t="str">
            <v>-</v>
          </cell>
          <cell r="AB518" t="str">
            <v>SMK</v>
          </cell>
          <cell r="AC518" t="str">
            <v>Swasta</v>
          </cell>
          <cell r="AD518" t="str">
            <v>Kawin</v>
          </cell>
          <cell r="AE518" t="str">
            <v>Istri</v>
          </cell>
        </row>
        <row r="519">
          <cell r="R519">
            <v>5</v>
          </cell>
          <cell r="T519" t="str">
            <v>Jein Aneke</v>
          </cell>
          <cell r="U519">
            <v>0</v>
          </cell>
          <cell r="V519" t="str">
            <v>-</v>
          </cell>
          <cell r="W519" t="str">
            <v>P</v>
          </cell>
          <cell r="X519" t="str">
            <v>Ranotongkor</v>
          </cell>
          <cell r="Y519" t="str">
            <v>23.01.1993</v>
          </cell>
          <cell r="Z519">
            <v>29</v>
          </cell>
          <cell r="AA519" t="str">
            <v>-</v>
          </cell>
          <cell r="AB519" t="str">
            <v>SMP</v>
          </cell>
          <cell r="AC519" t="str">
            <v>-</v>
          </cell>
          <cell r="AD519" t="str">
            <v>Belum Kawin</v>
          </cell>
          <cell r="AE519" t="str">
            <v>Anak</v>
          </cell>
        </row>
        <row r="520">
          <cell r="R520">
            <v>5</v>
          </cell>
          <cell r="T520" t="str">
            <v>Anthonia Netty I. Aneke</v>
          </cell>
          <cell r="U520">
            <v>0</v>
          </cell>
          <cell r="V520" t="str">
            <v>-</v>
          </cell>
          <cell r="W520" t="str">
            <v>P</v>
          </cell>
          <cell r="X520" t="str">
            <v>Demta</v>
          </cell>
          <cell r="Y520" t="str">
            <v>20.04.2001</v>
          </cell>
          <cell r="Z520">
            <v>21</v>
          </cell>
          <cell r="AA520" t="str">
            <v>-</v>
          </cell>
          <cell r="AB520" t="str">
            <v>S1</v>
          </cell>
          <cell r="AC520" t="str">
            <v>Mahasiswa</v>
          </cell>
          <cell r="AD520" t="str">
            <v>Belum Kawin</v>
          </cell>
          <cell r="AE520" t="str">
            <v>Anak</v>
          </cell>
        </row>
        <row r="521">
          <cell r="R521">
            <v>5</v>
          </cell>
          <cell r="T521" t="str">
            <v>Arititansion Aneke</v>
          </cell>
          <cell r="U521">
            <v>0</v>
          </cell>
          <cell r="V521" t="str">
            <v>-</v>
          </cell>
          <cell r="W521" t="str">
            <v>P</v>
          </cell>
          <cell r="X521" t="str">
            <v>WKO</v>
          </cell>
          <cell r="Y521" t="str">
            <v>07.04.2005</v>
          </cell>
          <cell r="Z521">
            <v>17</v>
          </cell>
          <cell r="AA521" t="str">
            <v>-</v>
          </cell>
          <cell r="AB521" t="str">
            <v>SMP</v>
          </cell>
          <cell r="AC521" t="str">
            <v>Siswa</v>
          </cell>
          <cell r="AD521" t="str">
            <v>Belum Kawin</v>
          </cell>
          <cell r="AE521" t="str">
            <v>Anak</v>
          </cell>
        </row>
        <row r="522">
          <cell r="R522">
            <v>5</v>
          </cell>
          <cell r="T522" t="str">
            <v>Charles Mamahe</v>
          </cell>
          <cell r="U522" t="str">
            <v>WKO</v>
          </cell>
          <cell r="V522" t="str">
            <v>L</v>
          </cell>
          <cell r="W522" t="str">
            <v>-</v>
          </cell>
          <cell r="X522" t="str">
            <v>WKO</v>
          </cell>
          <cell r="Y522" t="str">
            <v>25.08.1976</v>
          </cell>
          <cell r="Z522">
            <v>46</v>
          </cell>
          <cell r="AA522" t="str">
            <v>10.10.2001</v>
          </cell>
          <cell r="AB522" t="str">
            <v>SD</v>
          </cell>
          <cell r="AC522" t="str">
            <v>Tani</v>
          </cell>
          <cell r="AD522" t="str">
            <v>Kawin</v>
          </cell>
          <cell r="AE522" t="str">
            <v>Suami</v>
          </cell>
        </row>
        <row r="523">
          <cell r="R523">
            <v>5</v>
          </cell>
          <cell r="T523" t="str">
            <v>Selfian Risit</v>
          </cell>
          <cell r="U523">
            <v>0</v>
          </cell>
          <cell r="V523" t="str">
            <v>-</v>
          </cell>
          <cell r="W523" t="str">
            <v>P</v>
          </cell>
          <cell r="X523" t="str">
            <v>Gorua</v>
          </cell>
          <cell r="Y523" t="str">
            <v>09.09.1977</v>
          </cell>
          <cell r="Z523">
            <v>45</v>
          </cell>
          <cell r="AA523" t="str">
            <v>-</v>
          </cell>
          <cell r="AB523" t="str">
            <v>SD</v>
          </cell>
          <cell r="AC523" t="str">
            <v>IRT</v>
          </cell>
          <cell r="AD523" t="str">
            <v>Kawin</v>
          </cell>
          <cell r="AE523" t="str">
            <v>Istri</v>
          </cell>
        </row>
        <row r="524">
          <cell r="R524">
            <v>5</v>
          </cell>
          <cell r="T524" t="str">
            <v>Susela Prisilia Mamahe, S.Ak</v>
          </cell>
          <cell r="U524">
            <v>0</v>
          </cell>
          <cell r="V524" t="str">
            <v>-</v>
          </cell>
          <cell r="W524" t="str">
            <v>P</v>
          </cell>
          <cell r="X524" t="str">
            <v>WKO</v>
          </cell>
          <cell r="Y524" t="str">
            <v>12.02.2000</v>
          </cell>
          <cell r="Z524">
            <v>22</v>
          </cell>
          <cell r="AA524" t="str">
            <v>-</v>
          </cell>
          <cell r="AB524" t="str">
            <v>S1</v>
          </cell>
          <cell r="AC524" t="str">
            <v>-</v>
          </cell>
          <cell r="AD524" t="str">
            <v>Belum Kawin</v>
          </cell>
          <cell r="AE524" t="str">
            <v>Anak</v>
          </cell>
        </row>
        <row r="525">
          <cell r="R525">
            <v>5</v>
          </cell>
          <cell r="T525" t="str">
            <v>Yohanes Maldini Mamahe</v>
          </cell>
          <cell r="U525">
            <v>0</v>
          </cell>
          <cell r="V525" t="str">
            <v>L</v>
          </cell>
          <cell r="W525" t="str">
            <v>-</v>
          </cell>
          <cell r="X525" t="str">
            <v>Tobelo</v>
          </cell>
          <cell r="Y525" t="str">
            <v>05.01.2005</v>
          </cell>
          <cell r="Z525">
            <v>17</v>
          </cell>
          <cell r="AA525" t="str">
            <v>-</v>
          </cell>
          <cell r="AB525" t="str">
            <v>SMA</v>
          </cell>
          <cell r="AC525" t="str">
            <v>Siswa</v>
          </cell>
          <cell r="AD525" t="str">
            <v>Belum Kawin</v>
          </cell>
          <cell r="AE525" t="str">
            <v>Anak</v>
          </cell>
        </row>
        <row r="526">
          <cell r="R526">
            <v>5</v>
          </cell>
          <cell r="T526" t="e">
            <v>#REF!</v>
          </cell>
          <cell r="U526" t="e">
            <v>#REF!</v>
          </cell>
          <cell r="V526" t="e">
            <v>#REF!</v>
          </cell>
          <cell r="W526" t="e">
            <v>#REF!</v>
          </cell>
          <cell r="X526" t="e">
            <v>#REF!</v>
          </cell>
          <cell r="Y526" t="e">
            <v>#REF!</v>
          </cell>
          <cell r="Z526" t="e">
            <v>#REF!</v>
          </cell>
          <cell r="AA526" t="e">
            <v>#REF!</v>
          </cell>
          <cell r="AB526" t="e">
            <v>#REF!</v>
          </cell>
          <cell r="AC526" t="e">
            <v>#REF!</v>
          </cell>
          <cell r="AD526" t="e">
            <v>#REF!</v>
          </cell>
          <cell r="AE526" t="e">
            <v>#REF!</v>
          </cell>
        </row>
        <row r="527">
          <cell r="R527">
            <v>5</v>
          </cell>
          <cell r="T527" t="e">
            <v>#REF!</v>
          </cell>
          <cell r="U527" t="e">
            <v>#REF!</v>
          </cell>
          <cell r="V527" t="e">
            <v>#REF!</v>
          </cell>
          <cell r="W527" t="e">
            <v>#REF!</v>
          </cell>
          <cell r="X527" t="e">
            <v>#REF!</v>
          </cell>
          <cell r="Y527" t="e">
            <v>#REF!</v>
          </cell>
          <cell r="Z527" t="e">
            <v>#REF!</v>
          </cell>
          <cell r="AA527" t="e">
            <v>#REF!</v>
          </cell>
          <cell r="AB527" t="e">
            <v>#REF!</v>
          </cell>
          <cell r="AC527" t="e">
            <v>#REF!</v>
          </cell>
          <cell r="AD527" t="e">
            <v>#REF!</v>
          </cell>
          <cell r="AE527" t="e">
            <v>#REF!</v>
          </cell>
        </row>
        <row r="528">
          <cell r="R528">
            <v>5</v>
          </cell>
          <cell r="T528" t="e">
            <v>#REF!</v>
          </cell>
          <cell r="U528" t="e">
            <v>#REF!</v>
          </cell>
          <cell r="V528" t="e">
            <v>#REF!</v>
          </cell>
          <cell r="W528" t="e">
            <v>#REF!</v>
          </cell>
          <cell r="X528" t="e">
            <v>#REF!</v>
          </cell>
          <cell r="Y528" t="e">
            <v>#REF!</v>
          </cell>
          <cell r="Z528" t="e">
            <v>#REF!</v>
          </cell>
          <cell r="AA528" t="e">
            <v>#REF!</v>
          </cell>
          <cell r="AB528" t="e">
            <v>#REF!</v>
          </cell>
          <cell r="AC528" t="e">
            <v>#REF!</v>
          </cell>
          <cell r="AD528" t="e">
            <v>#REF!</v>
          </cell>
          <cell r="AE528" t="e">
            <v>#REF!</v>
          </cell>
        </row>
        <row r="529">
          <cell r="R529">
            <v>5</v>
          </cell>
          <cell r="T529" t="e">
            <v>#REF!</v>
          </cell>
          <cell r="U529" t="e">
            <v>#REF!</v>
          </cell>
          <cell r="V529" t="e">
            <v>#REF!</v>
          </cell>
          <cell r="W529" t="e">
            <v>#REF!</v>
          </cell>
          <cell r="X529" t="e">
            <v>#REF!</v>
          </cell>
          <cell r="Y529" t="e">
            <v>#REF!</v>
          </cell>
          <cell r="Z529" t="e">
            <v>#REF!</v>
          </cell>
          <cell r="AA529" t="e">
            <v>#REF!</v>
          </cell>
          <cell r="AB529" t="e">
            <v>#REF!</v>
          </cell>
          <cell r="AC529" t="e">
            <v>#REF!</v>
          </cell>
          <cell r="AD529" t="e">
            <v>#REF!</v>
          </cell>
          <cell r="AE529" t="e">
            <v>#REF!</v>
          </cell>
        </row>
        <row r="530">
          <cell r="R530">
            <v>5</v>
          </cell>
          <cell r="T530" t="str">
            <v>Chrisno F. Hangewa</v>
          </cell>
          <cell r="U530" t="str">
            <v>WKO</v>
          </cell>
          <cell r="V530" t="str">
            <v>L</v>
          </cell>
          <cell r="W530" t="str">
            <v>-</v>
          </cell>
          <cell r="X530" t="str">
            <v>Tobelo</v>
          </cell>
          <cell r="Y530" t="str">
            <v>10.05.1985</v>
          </cell>
          <cell r="Z530">
            <v>37</v>
          </cell>
          <cell r="AA530" t="str">
            <v>30.12.2008</v>
          </cell>
          <cell r="AB530" t="str">
            <v>SMA</v>
          </cell>
          <cell r="AC530" t="str">
            <v>PNS</v>
          </cell>
          <cell r="AD530" t="str">
            <v>Kawin</v>
          </cell>
          <cell r="AE530" t="str">
            <v>Suami</v>
          </cell>
        </row>
        <row r="531">
          <cell r="R531">
            <v>5</v>
          </cell>
          <cell r="T531" t="str">
            <v>Yudie M. Sasingan</v>
          </cell>
          <cell r="U531">
            <v>0</v>
          </cell>
          <cell r="V531" t="str">
            <v>-</v>
          </cell>
          <cell r="W531" t="str">
            <v>P</v>
          </cell>
          <cell r="X531" t="str">
            <v>Ternate</v>
          </cell>
          <cell r="Y531" t="str">
            <v>15.05.1987</v>
          </cell>
          <cell r="Z531">
            <v>35</v>
          </cell>
          <cell r="AA531" t="str">
            <v>-</v>
          </cell>
          <cell r="AB531" t="str">
            <v>SMA</v>
          </cell>
          <cell r="AC531" t="str">
            <v>PNS</v>
          </cell>
          <cell r="AD531" t="str">
            <v>Kawin</v>
          </cell>
          <cell r="AE531" t="str">
            <v>Istri</v>
          </cell>
        </row>
        <row r="532">
          <cell r="R532">
            <v>5</v>
          </cell>
          <cell r="T532" t="str">
            <v>Bacilya Ch. Hangewa</v>
          </cell>
          <cell r="U532">
            <v>0</v>
          </cell>
          <cell r="V532" t="str">
            <v>L</v>
          </cell>
          <cell r="W532" t="str">
            <v>-</v>
          </cell>
          <cell r="X532" t="str">
            <v>Tobelo</v>
          </cell>
          <cell r="Y532" t="str">
            <v>24.06.2009</v>
          </cell>
          <cell r="Z532">
            <v>13</v>
          </cell>
          <cell r="AA532" t="str">
            <v>-</v>
          </cell>
          <cell r="AB532" t="str">
            <v>-</v>
          </cell>
          <cell r="AC532" t="str">
            <v>-</v>
          </cell>
          <cell r="AD532" t="str">
            <v>Belum Kawin</v>
          </cell>
          <cell r="AE532" t="str">
            <v>Anak</v>
          </cell>
        </row>
        <row r="533">
          <cell r="R533">
            <v>5</v>
          </cell>
          <cell r="T533" t="str">
            <v>Janvantwis Hangewa</v>
          </cell>
          <cell r="U533">
            <v>0</v>
          </cell>
          <cell r="V533" t="str">
            <v>L</v>
          </cell>
          <cell r="W533" t="str">
            <v>-</v>
          </cell>
          <cell r="X533" t="str">
            <v>Tobelo</v>
          </cell>
          <cell r="Y533" t="str">
            <v>16.08.2012</v>
          </cell>
          <cell r="Z533">
            <v>10</v>
          </cell>
          <cell r="AA533" t="str">
            <v>-</v>
          </cell>
          <cell r="AB533" t="str">
            <v>-</v>
          </cell>
          <cell r="AC533" t="str">
            <v>-</v>
          </cell>
          <cell r="AD533" t="str">
            <v>Belum Kawin</v>
          </cell>
          <cell r="AE533" t="str">
            <v>Anak</v>
          </cell>
        </row>
        <row r="534">
          <cell r="R534">
            <v>5</v>
          </cell>
          <cell r="T534" t="e">
            <v>#REF!</v>
          </cell>
          <cell r="U534" t="e">
            <v>#REF!</v>
          </cell>
          <cell r="V534" t="e">
            <v>#REF!</v>
          </cell>
          <cell r="W534" t="e">
            <v>#REF!</v>
          </cell>
          <cell r="X534" t="e">
            <v>#REF!</v>
          </cell>
          <cell r="Y534" t="e">
            <v>#REF!</v>
          </cell>
          <cell r="Z534" t="e">
            <v>#REF!</v>
          </cell>
          <cell r="AA534" t="e">
            <v>#REF!</v>
          </cell>
          <cell r="AB534" t="e">
            <v>#REF!</v>
          </cell>
          <cell r="AC534" t="e">
            <v>#REF!</v>
          </cell>
          <cell r="AD534" t="e">
            <v>#REF!</v>
          </cell>
          <cell r="AE534" t="e">
            <v>#REF!</v>
          </cell>
        </row>
        <row r="535">
          <cell r="R535">
            <v>5</v>
          </cell>
          <cell r="T535" t="str">
            <v>Jeverlaison Sasingan</v>
          </cell>
          <cell r="U535">
            <v>0</v>
          </cell>
          <cell r="V535" t="str">
            <v>L</v>
          </cell>
          <cell r="W535" t="str">
            <v>-</v>
          </cell>
          <cell r="X535" t="str">
            <v>Ternate</v>
          </cell>
          <cell r="Y535" t="str">
            <v>22.02.1997</v>
          </cell>
          <cell r="Z535">
            <v>25</v>
          </cell>
          <cell r="AA535" t="str">
            <v>-</v>
          </cell>
          <cell r="AB535" t="str">
            <v>SMA</v>
          </cell>
          <cell r="AC535" t="str">
            <v>Pelajar</v>
          </cell>
          <cell r="AD535" t="str">
            <v>Belum Kawin</v>
          </cell>
          <cell r="AE535" t="str">
            <v>Adik</v>
          </cell>
        </row>
        <row r="536">
          <cell r="R536">
            <v>5</v>
          </cell>
          <cell r="T536" t="str">
            <v>Donal Bawues</v>
          </cell>
          <cell r="U536" t="str">
            <v>WKO</v>
          </cell>
          <cell r="V536" t="str">
            <v>L</v>
          </cell>
          <cell r="W536" t="str">
            <v>-</v>
          </cell>
          <cell r="X536" t="str">
            <v>WKO</v>
          </cell>
          <cell r="Y536" t="str">
            <v>17.03.1981</v>
          </cell>
          <cell r="Z536">
            <v>41</v>
          </cell>
          <cell r="AA536" t="str">
            <v>28.12.2010</v>
          </cell>
          <cell r="AB536" t="str">
            <v>SD</v>
          </cell>
          <cell r="AC536" t="str">
            <v>Tani</v>
          </cell>
          <cell r="AD536" t="str">
            <v>Kawin</v>
          </cell>
          <cell r="AE536" t="str">
            <v>Suami</v>
          </cell>
        </row>
        <row r="537">
          <cell r="R537">
            <v>5</v>
          </cell>
          <cell r="T537" t="str">
            <v>Yospina Sasingan</v>
          </cell>
          <cell r="U537">
            <v>0</v>
          </cell>
          <cell r="V537" t="str">
            <v>-</v>
          </cell>
          <cell r="W537" t="str">
            <v>P</v>
          </cell>
          <cell r="X537" t="str">
            <v>Kalipitu</v>
          </cell>
          <cell r="Y537" t="str">
            <v>01.06.1968</v>
          </cell>
          <cell r="Z537">
            <v>54</v>
          </cell>
          <cell r="AA537" t="str">
            <v>-</v>
          </cell>
          <cell r="AB537" t="str">
            <v>SD</v>
          </cell>
          <cell r="AC537" t="str">
            <v>IRT</v>
          </cell>
          <cell r="AD537" t="str">
            <v>Kawin</v>
          </cell>
          <cell r="AE537" t="str">
            <v>Istri</v>
          </cell>
        </row>
        <row r="538">
          <cell r="R538">
            <v>5</v>
          </cell>
          <cell r="T538" t="str">
            <v>Adrian Sasingan</v>
          </cell>
          <cell r="U538">
            <v>0</v>
          </cell>
          <cell r="V538" t="str">
            <v>L</v>
          </cell>
          <cell r="W538" t="str">
            <v>-</v>
          </cell>
          <cell r="X538" t="str">
            <v>WKO</v>
          </cell>
          <cell r="Y538" t="str">
            <v>25.11.2002</v>
          </cell>
          <cell r="Z538">
            <v>20</v>
          </cell>
          <cell r="AA538" t="str">
            <v>-</v>
          </cell>
          <cell r="AB538" t="str">
            <v>SMA</v>
          </cell>
          <cell r="AC538" t="str">
            <v>Siswa</v>
          </cell>
          <cell r="AD538" t="str">
            <v>Belum Kawin</v>
          </cell>
          <cell r="AE538" t="str">
            <v>Keponakan</v>
          </cell>
        </row>
        <row r="539">
          <cell r="R539">
            <v>5</v>
          </cell>
          <cell r="T539" t="str">
            <v>Kayla Aurelia Bawues</v>
          </cell>
          <cell r="U539">
            <v>0</v>
          </cell>
          <cell r="V539" t="str">
            <v>-</v>
          </cell>
          <cell r="W539" t="str">
            <v>P</v>
          </cell>
          <cell r="X539" t="str">
            <v>Gamsungi</v>
          </cell>
          <cell r="Y539" t="str">
            <v>16.10.2012</v>
          </cell>
          <cell r="Z539">
            <v>10</v>
          </cell>
          <cell r="AA539" t="str">
            <v>-</v>
          </cell>
          <cell r="AB539" t="str">
            <v>SD</v>
          </cell>
          <cell r="AC539" t="str">
            <v>-</v>
          </cell>
          <cell r="AD539" t="str">
            <v>Belum Kawin</v>
          </cell>
          <cell r="AE539" t="str">
            <v>Anak</v>
          </cell>
        </row>
        <row r="540">
          <cell r="R540">
            <v>5</v>
          </cell>
          <cell r="T540" t="str">
            <v>Fair Rato Ngekomo, A.MP</v>
          </cell>
          <cell r="U540" t="str">
            <v>WKO</v>
          </cell>
          <cell r="V540" t="str">
            <v>L</v>
          </cell>
          <cell r="W540" t="str">
            <v>-</v>
          </cell>
          <cell r="X540" t="str">
            <v>Jakarta</v>
          </cell>
          <cell r="Y540" t="str">
            <v>20.06.1970</v>
          </cell>
          <cell r="Z540">
            <v>52</v>
          </cell>
          <cell r="AA540" t="str">
            <v>08.01.1996</v>
          </cell>
          <cell r="AB540" t="str">
            <v>D3</v>
          </cell>
          <cell r="AC540" t="str">
            <v>PNS</v>
          </cell>
          <cell r="AD540" t="str">
            <v>Kawin</v>
          </cell>
          <cell r="AE540" t="str">
            <v>Suami</v>
          </cell>
        </row>
        <row r="541">
          <cell r="R541">
            <v>5</v>
          </cell>
          <cell r="T541" t="str">
            <v>Chatherina F. May, S.Th</v>
          </cell>
          <cell r="U541">
            <v>0</v>
          </cell>
          <cell r="V541" t="str">
            <v>-</v>
          </cell>
          <cell r="W541" t="str">
            <v>P</v>
          </cell>
          <cell r="X541" t="str">
            <v>Makassar</v>
          </cell>
          <cell r="Y541" t="str">
            <v>05.05.1969</v>
          </cell>
          <cell r="Z541">
            <v>53</v>
          </cell>
          <cell r="AA541" t="str">
            <v>-</v>
          </cell>
          <cell r="AB541" t="str">
            <v>S1</v>
          </cell>
          <cell r="AC541" t="str">
            <v>PNS</v>
          </cell>
          <cell r="AD541" t="str">
            <v>Kawin</v>
          </cell>
          <cell r="AE541" t="str">
            <v>Istri</v>
          </cell>
        </row>
        <row r="542">
          <cell r="R542">
            <v>5</v>
          </cell>
          <cell r="T542" t="str">
            <v>Gabinuru P. Ngekomo</v>
          </cell>
          <cell r="U542">
            <v>0</v>
          </cell>
          <cell r="V542" t="str">
            <v>-</v>
          </cell>
          <cell r="W542" t="str">
            <v>P</v>
          </cell>
          <cell r="X542" t="str">
            <v>Wamena</v>
          </cell>
          <cell r="Y542" t="str">
            <v>30.09.1996</v>
          </cell>
          <cell r="Z542">
            <v>26</v>
          </cell>
          <cell r="AA542" t="str">
            <v>-</v>
          </cell>
          <cell r="AB542" t="str">
            <v>SMA</v>
          </cell>
          <cell r="AC542" t="str">
            <v>Pelajar</v>
          </cell>
          <cell r="AD542" t="str">
            <v>Belum Kawin</v>
          </cell>
          <cell r="AE542" t="str">
            <v>Anak</v>
          </cell>
        </row>
        <row r="543">
          <cell r="R543">
            <v>5</v>
          </cell>
          <cell r="T543" t="str">
            <v>Febriany K. Ngekomo</v>
          </cell>
          <cell r="U543">
            <v>0</v>
          </cell>
          <cell r="V543" t="str">
            <v>-</v>
          </cell>
          <cell r="W543" t="str">
            <v>P</v>
          </cell>
          <cell r="X543" t="str">
            <v>Wamena</v>
          </cell>
          <cell r="Y543" t="str">
            <v>11.02.2000</v>
          </cell>
          <cell r="Z543">
            <v>22</v>
          </cell>
          <cell r="AA543" t="str">
            <v>-</v>
          </cell>
          <cell r="AB543" t="str">
            <v>SMP</v>
          </cell>
          <cell r="AC543" t="str">
            <v>Pelajar</v>
          </cell>
          <cell r="AD543" t="str">
            <v>Belum Kawin</v>
          </cell>
          <cell r="AE543" t="str">
            <v>Anak</v>
          </cell>
        </row>
        <row r="544">
          <cell r="R544">
            <v>5</v>
          </cell>
          <cell r="T544" t="str">
            <v>Margaretha Trie Rahayu Ngekomo</v>
          </cell>
          <cell r="U544">
            <v>0</v>
          </cell>
          <cell r="V544" t="str">
            <v>-</v>
          </cell>
          <cell r="W544" t="str">
            <v>P</v>
          </cell>
          <cell r="X544" t="str">
            <v>Malang</v>
          </cell>
          <cell r="Y544" t="str">
            <v>15.04.2003</v>
          </cell>
          <cell r="Z544">
            <v>19</v>
          </cell>
          <cell r="AA544" t="str">
            <v>-</v>
          </cell>
          <cell r="AB544" t="str">
            <v>SD</v>
          </cell>
          <cell r="AC544" t="str">
            <v>Pelajar</v>
          </cell>
          <cell r="AD544" t="str">
            <v>Belum Kawin</v>
          </cell>
          <cell r="AE544" t="str">
            <v>Anak</v>
          </cell>
        </row>
        <row r="545">
          <cell r="R545">
            <v>5</v>
          </cell>
          <cell r="T545" t="str">
            <v>Febry Nugraha Mangimbulude, ST</v>
          </cell>
          <cell r="U545" t="str">
            <v>WKO</v>
          </cell>
          <cell r="V545" t="str">
            <v>L</v>
          </cell>
          <cell r="W545" t="str">
            <v>-</v>
          </cell>
          <cell r="X545" t="str">
            <v>Tobelo</v>
          </cell>
          <cell r="Y545" t="str">
            <v>20.02.1975</v>
          </cell>
          <cell r="Z545">
            <v>47</v>
          </cell>
          <cell r="AA545" t="str">
            <v>15.04.2005</v>
          </cell>
          <cell r="AB545" t="str">
            <v>S1</v>
          </cell>
          <cell r="AC545" t="str">
            <v>Wiraswasta</v>
          </cell>
          <cell r="AD545" t="str">
            <v>Kawin</v>
          </cell>
          <cell r="AE545" t="str">
            <v>Suami</v>
          </cell>
        </row>
        <row r="546">
          <cell r="R546">
            <v>5</v>
          </cell>
          <cell r="T546" t="str">
            <v>Ireine P. Boediman, SE</v>
          </cell>
          <cell r="U546">
            <v>0</v>
          </cell>
          <cell r="V546" t="str">
            <v>-</v>
          </cell>
          <cell r="W546" t="str">
            <v>P</v>
          </cell>
          <cell r="X546" t="str">
            <v>Manado</v>
          </cell>
          <cell r="Y546" t="str">
            <v>10.09.1983</v>
          </cell>
          <cell r="Z546">
            <v>39</v>
          </cell>
          <cell r="AA546" t="str">
            <v>-</v>
          </cell>
          <cell r="AB546" t="str">
            <v>S1</v>
          </cell>
          <cell r="AC546" t="str">
            <v>PNS</v>
          </cell>
          <cell r="AD546" t="str">
            <v>Kawin</v>
          </cell>
          <cell r="AE546" t="str">
            <v>Istri</v>
          </cell>
        </row>
        <row r="547">
          <cell r="R547">
            <v>5</v>
          </cell>
          <cell r="T547" t="str">
            <v>Balthazar S. Mangimbulude</v>
          </cell>
          <cell r="U547">
            <v>0</v>
          </cell>
          <cell r="V547" t="str">
            <v>L</v>
          </cell>
          <cell r="W547" t="str">
            <v>-</v>
          </cell>
          <cell r="X547" t="str">
            <v>Tobelo</v>
          </cell>
          <cell r="Y547" t="str">
            <v>12.09.2005</v>
          </cell>
          <cell r="Z547">
            <v>17</v>
          </cell>
          <cell r="AA547" t="str">
            <v>-</v>
          </cell>
          <cell r="AB547" t="str">
            <v>SMP</v>
          </cell>
          <cell r="AC547" t="str">
            <v>Siswa</v>
          </cell>
          <cell r="AD547" t="str">
            <v>Belum Kawin</v>
          </cell>
          <cell r="AE547" t="str">
            <v>Anak</v>
          </cell>
        </row>
        <row r="548">
          <cell r="R548">
            <v>5</v>
          </cell>
          <cell r="T548" t="str">
            <v>Batzheba I. B. Mangimbulude</v>
          </cell>
          <cell r="U548">
            <v>0</v>
          </cell>
          <cell r="V548" t="str">
            <v>-</v>
          </cell>
          <cell r="W548" t="str">
            <v>P</v>
          </cell>
          <cell r="X548" t="str">
            <v>Tobelo</v>
          </cell>
          <cell r="Y548" t="str">
            <v>10.12.2007</v>
          </cell>
          <cell r="Z548">
            <v>15</v>
          </cell>
          <cell r="AA548" t="str">
            <v>-</v>
          </cell>
          <cell r="AB548" t="str">
            <v>SMP</v>
          </cell>
          <cell r="AC548" t="str">
            <v>Siswa</v>
          </cell>
          <cell r="AD548" t="str">
            <v>Belum Kawin</v>
          </cell>
          <cell r="AE548" t="str">
            <v>Anak</v>
          </cell>
        </row>
        <row r="549">
          <cell r="R549">
            <v>5</v>
          </cell>
          <cell r="T549" t="str">
            <v>Belaoumi I. S. Mangimbulude</v>
          </cell>
          <cell r="U549">
            <v>0</v>
          </cell>
          <cell r="V549" t="str">
            <v>-</v>
          </cell>
          <cell r="W549" t="str">
            <v>P</v>
          </cell>
          <cell r="X549" t="str">
            <v>Tobelo</v>
          </cell>
          <cell r="Y549" t="str">
            <v>13.03.2009</v>
          </cell>
          <cell r="Z549">
            <v>13</v>
          </cell>
          <cell r="AA549" t="str">
            <v>-</v>
          </cell>
          <cell r="AB549" t="str">
            <v>SD</v>
          </cell>
          <cell r="AC549" t="str">
            <v>Siswa</v>
          </cell>
          <cell r="AD549" t="str">
            <v>Belum Kawin</v>
          </cell>
          <cell r="AE549" t="str">
            <v>Anak</v>
          </cell>
        </row>
        <row r="550">
          <cell r="R550">
            <v>5</v>
          </cell>
          <cell r="T550" t="str">
            <v>Benezerth A. Mangimbulude</v>
          </cell>
          <cell r="U550">
            <v>0</v>
          </cell>
          <cell r="V550" t="str">
            <v>L</v>
          </cell>
          <cell r="W550" t="str">
            <v>-</v>
          </cell>
          <cell r="X550" t="str">
            <v>Tobelo</v>
          </cell>
          <cell r="Y550" t="str">
            <v>01.10.2010</v>
          </cell>
          <cell r="Z550">
            <v>12</v>
          </cell>
          <cell r="AA550" t="str">
            <v>-</v>
          </cell>
          <cell r="AB550" t="str">
            <v>SD</v>
          </cell>
          <cell r="AC550" t="str">
            <v>Siswa</v>
          </cell>
          <cell r="AD550" t="str">
            <v>Belum Kawin</v>
          </cell>
          <cell r="AE550" t="str">
            <v>Anak</v>
          </cell>
        </row>
        <row r="551">
          <cell r="R551">
            <v>5</v>
          </cell>
          <cell r="T551" t="str">
            <v>Jolan Ollo</v>
          </cell>
          <cell r="U551">
            <v>0</v>
          </cell>
          <cell r="V551" t="str">
            <v>-</v>
          </cell>
          <cell r="W551" t="str">
            <v>P</v>
          </cell>
          <cell r="X551" t="str">
            <v>Leleseng</v>
          </cell>
          <cell r="Y551" t="str">
            <v>09.06.1985</v>
          </cell>
          <cell r="Z551">
            <v>37</v>
          </cell>
          <cell r="AA551" t="str">
            <v>-</v>
          </cell>
          <cell r="AB551" t="str">
            <v>SMA</v>
          </cell>
          <cell r="AC551" t="str">
            <v>PRT</v>
          </cell>
          <cell r="AD551" t="str">
            <v>Belum Kawin</v>
          </cell>
          <cell r="AE551" t="str">
            <v>Kerabat</v>
          </cell>
        </row>
        <row r="552">
          <cell r="R552">
            <v>5</v>
          </cell>
          <cell r="T552" t="str">
            <v>Ferdinan Roby Denny, S.Pd, M.Pd</v>
          </cell>
          <cell r="U552" t="str">
            <v>WKO</v>
          </cell>
          <cell r="V552" t="str">
            <v>L</v>
          </cell>
          <cell r="W552" t="str">
            <v>-</v>
          </cell>
          <cell r="X552" t="str">
            <v>Idamdehe, Jailolo</v>
          </cell>
          <cell r="Y552" t="str">
            <v>28.11.1968</v>
          </cell>
          <cell r="Z552">
            <v>54</v>
          </cell>
          <cell r="AA552" t="str">
            <v>29.03.1992</v>
          </cell>
          <cell r="AB552" t="str">
            <v>S2</v>
          </cell>
          <cell r="AC552" t="str">
            <v>Guru</v>
          </cell>
          <cell r="AD552" t="str">
            <v>Kawin</v>
          </cell>
          <cell r="AE552" t="str">
            <v>Suami</v>
          </cell>
        </row>
        <row r="553">
          <cell r="R553">
            <v>5</v>
          </cell>
          <cell r="T553" t="str">
            <v>Fanny Eksel Niomba, S.Pd, S.Mn</v>
          </cell>
          <cell r="U553">
            <v>0</v>
          </cell>
          <cell r="V553" t="str">
            <v>-</v>
          </cell>
          <cell r="W553" t="str">
            <v>P</v>
          </cell>
          <cell r="X553" t="str">
            <v>Posi-Posi Rao</v>
          </cell>
          <cell r="Y553" t="str">
            <v>16.05.1970</v>
          </cell>
          <cell r="Z553">
            <v>52</v>
          </cell>
          <cell r="AA553" t="str">
            <v>-</v>
          </cell>
          <cell r="AB553" t="str">
            <v>S1</v>
          </cell>
          <cell r="AC553" t="str">
            <v>Guru</v>
          </cell>
          <cell r="AD553" t="str">
            <v>Kawin</v>
          </cell>
          <cell r="AE553" t="str">
            <v>Istri</v>
          </cell>
        </row>
        <row r="554">
          <cell r="R554">
            <v>5</v>
          </cell>
          <cell r="T554" t="str">
            <v>Ferdy Reinnagel Denny, S.Kom</v>
          </cell>
          <cell r="U554">
            <v>0</v>
          </cell>
          <cell r="V554" t="str">
            <v>L</v>
          </cell>
          <cell r="W554" t="str">
            <v>-</v>
          </cell>
          <cell r="X554" t="str">
            <v>Leleoto</v>
          </cell>
          <cell r="Y554" t="str">
            <v>25.08.1992</v>
          </cell>
          <cell r="Z554">
            <v>30</v>
          </cell>
          <cell r="AA554" t="str">
            <v>-</v>
          </cell>
          <cell r="AB554" t="str">
            <v>S2</v>
          </cell>
          <cell r="AC554" t="str">
            <v>Mahasiswa</v>
          </cell>
          <cell r="AD554" t="str">
            <v>Belum Kawin</v>
          </cell>
          <cell r="AE554" t="str">
            <v>Anak</v>
          </cell>
        </row>
        <row r="555">
          <cell r="R555">
            <v>5</v>
          </cell>
          <cell r="T555" t="e">
            <v>#REF!</v>
          </cell>
          <cell r="U555" t="e">
            <v>#REF!</v>
          </cell>
          <cell r="V555" t="e">
            <v>#REF!</v>
          </cell>
          <cell r="W555" t="e">
            <v>#REF!</v>
          </cell>
          <cell r="X555" t="e">
            <v>#REF!</v>
          </cell>
          <cell r="Y555" t="e">
            <v>#REF!</v>
          </cell>
          <cell r="Z555" t="e">
            <v>#REF!</v>
          </cell>
          <cell r="AA555" t="e">
            <v>#REF!</v>
          </cell>
          <cell r="AB555" t="e">
            <v>#REF!</v>
          </cell>
          <cell r="AC555" t="e">
            <v>#REF!</v>
          </cell>
          <cell r="AD555" t="e">
            <v>#REF!</v>
          </cell>
          <cell r="AE555" t="e">
            <v>#REF!</v>
          </cell>
        </row>
        <row r="556">
          <cell r="R556">
            <v>5</v>
          </cell>
          <cell r="T556" t="str">
            <v>Loisa Moot</v>
          </cell>
          <cell r="U556" t="str">
            <v>WKO</v>
          </cell>
          <cell r="V556" t="str">
            <v>-</v>
          </cell>
          <cell r="W556" t="str">
            <v>P</v>
          </cell>
          <cell r="X556" t="str">
            <v>WKO</v>
          </cell>
          <cell r="Y556" t="str">
            <v>07.12.1967</v>
          </cell>
          <cell r="Z556">
            <v>55</v>
          </cell>
          <cell r="AA556" t="str">
            <v>13.05.2003</v>
          </cell>
          <cell r="AB556" t="str">
            <v>SMP</v>
          </cell>
          <cell r="AC556" t="str">
            <v>IRT</v>
          </cell>
          <cell r="AD556" t="str">
            <v>Kawin</v>
          </cell>
          <cell r="AE556" t="str">
            <v>Istri</v>
          </cell>
        </row>
        <row r="557">
          <cell r="R557">
            <v>5</v>
          </cell>
          <cell r="T557" t="e">
            <v>#REF!</v>
          </cell>
          <cell r="U557" t="e">
            <v>#REF!</v>
          </cell>
          <cell r="V557" t="e">
            <v>#REF!</v>
          </cell>
          <cell r="W557" t="e">
            <v>#REF!</v>
          </cell>
          <cell r="X557" t="e">
            <v>#REF!</v>
          </cell>
          <cell r="Y557" t="e">
            <v>#REF!</v>
          </cell>
          <cell r="Z557" t="e">
            <v>#REF!</v>
          </cell>
          <cell r="AA557" t="e">
            <v>#REF!</v>
          </cell>
          <cell r="AB557" t="e">
            <v>#REF!</v>
          </cell>
          <cell r="AC557" t="e">
            <v>#REF!</v>
          </cell>
          <cell r="AD557" t="e">
            <v>#REF!</v>
          </cell>
          <cell r="AE557" t="e">
            <v>#REF!</v>
          </cell>
        </row>
        <row r="558">
          <cell r="B558">
            <v>19</v>
          </cell>
          <cell r="R558">
            <v>5</v>
          </cell>
          <cell r="S558" t="str">
            <v>KWP 3.5/S/019/XXVII/2013</v>
          </cell>
          <cell r="T558" t="str">
            <v>Desiana Natalia Paputungan</v>
          </cell>
          <cell r="U558">
            <v>0</v>
          </cell>
          <cell r="V558" t="str">
            <v>-</v>
          </cell>
          <cell r="W558" t="str">
            <v>P</v>
          </cell>
          <cell r="X558" t="str">
            <v>WKO</v>
          </cell>
          <cell r="Y558" t="str">
            <v>26.12.1991</v>
          </cell>
          <cell r="Z558">
            <v>31</v>
          </cell>
          <cell r="AA558" t="str">
            <v>-</v>
          </cell>
          <cell r="AB558" t="str">
            <v>SMP</v>
          </cell>
          <cell r="AC558" t="str">
            <v>-</v>
          </cell>
          <cell r="AD558" t="str">
            <v>Belum Kawin</v>
          </cell>
          <cell r="AE558" t="str">
            <v>Anak</v>
          </cell>
        </row>
        <row r="559">
          <cell r="R559">
            <v>5</v>
          </cell>
          <cell r="T559" t="str">
            <v>Herto Sasingan</v>
          </cell>
          <cell r="U559" t="str">
            <v>WKO</v>
          </cell>
          <cell r="V559" t="str">
            <v>L</v>
          </cell>
          <cell r="W559" t="str">
            <v>-</v>
          </cell>
          <cell r="X559" t="str">
            <v>WKO</v>
          </cell>
          <cell r="Y559" t="str">
            <v>28.06.1981</v>
          </cell>
          <cell r="Z559">
            <v>41</v>
          </cell>
          <cell r="AA559" t="str">
            <v>21.10.2001</v>
          </cell>
          <cell r="AB559" t="str">
            <v>SMP</v>
          </cell>
          <cell r="AC559" t="str">
            <v>Tani</v>
          </cell>
          <cell r="AD559" t="str">
            <v>Kawin</v>
          </cell>
          <cell r="AE559" t="str">
            <v>Suami</v>
          </cell>
        </row>
        <row r="560">
          <cell r="R560">
            <v>5</v>
          </cell>
          <cell r="T560" t="str">
            <v>Anace Kaburuang</v>
          </cell>
          <cell r="U560">
            <v>0</v>
          </cell>
          <cell r="V560" t="str">
            <v>-</v>
          </cell>
          <cell r="W560" t="str">
            <v>P</v>
          </cell>
          <cell r="X560" t="str">
            <v>Jara-Jara</v>
          </cell>
          <cell r="Y560" t="str">
            <v>12.04.1981</v>
          </cell>
          <cell r="Z560">
            <v>41</v>
          </cell>
          <cell r="AA560" t="str">
            <v>-</v>
          </cell>
          <cell r="AB560" t="str">
            <v>SMA</v>
          </cell>
          <cell r="AC560" t="str">
            <v>IRT</v>
          </cell>
          <cell r="AD560" t="str">
            <v>Kawin</v>
          </cell>
          <cell r="AE560" t="str">
            <v>Istri</v>
          </cell>
        </row>
        <row r="561">
          <cell r="R561">
            <v>5</v>
          </cell>
          <cell r="T561" t="str">
            <v>Makdalena Sasingan</v>
          </cell>
          <cell r="U561">
            <v>0</v>
          </cell>
          <cell r="V561" t="str">
            <v>-</v>
          </cell>
          <cell r="W561" t="str">
            <v>P</v>
          </cell>
          <cell r="X561" t="str">
            <v>Tobelo</v>
          </cell>
          <cell r="Y561" t="str">
            <v>14.08.2001</v>
          </cell>
          <cell r="Z561">
            <v>21</v>
          </cell>
          <cell r="AA561" t="str">
            <v>-</v>
          </cell>
          <cell r="AB561" t="str">
            <v>SMP</v>
          </cell>
          <cell r="AC561" t="str">
            <v>IRT</v>
          </cell>
          <cell r="AD561" t="str">
            <v>Kawin</v>
          </cell>
          <cell r="AE561" t="str">
            <v>Istri</v>
          </cell>
        </row>
        <row r="562">
          <cell r="R562">
            <v>5</v>
          </cell>
          <cell r="T562" t="str">
            <v>Elisabet Rut Sasingan</v>
          </cell>
          <cell r="U562">
            <v>0</v>
          </cell>
          <cell r="V562" t="str">
            <v>-</v>
          </cell>
          <cell r="W562" t="str">
            <v>P</v>
          </cell>
          <cell r="X562" t="str">
            <v>Tobelo</v>
          </cell>
          <cell r="Y562" t="str">
            <v>14.07.2004</v>
          </cell>
          <cell r="Z562">
            <v>18</v>
          </cell>
          <cell r="AA562" t="str">
            <v>-</v>
          </cell>
          <cell r="AB562" t="str">
            <v>SMA</v>
          </cell>
          <cell r="AC562" t="str">
            <v>Siswa</v>
          </cell>
          <cell r="AD562" t="str">
            <v>Belum Kawin</v>
          </cell>
          <cell r="AE562" t="str">
            <v>Anak</v>
          </cell>
        </row>
        <row r="563">
          <cell r="R563">
            <v>5</v>
          </cell>
          <cell r="T563" t="str">
            <v>Power Full Sasingan</v>
          </cell>
          <cell r="U563">
            <v>0</v>
          </cell>
          <cell r="V563" t="str">
            <v>L</v>
          </cell>
          <cell r="W563" t="str">
            <v>-</v>
          </cell>
          <cell r="X563" t="str">
            <v>Jara-Jara</v>
          </cell>
          <cell r="Y563" t="str">
            <v>28.02.2009</v>
          </cell>
          <cell r="Z563">
            <v>13</v>
          </cell>
          <cell r="AA563" t="str">
            <v>-</v>
          </cell>
          <cell r="AB563" t="str">
            <v>SMP</v>
          </cell>
          <cell r="AC563" t="str">
            <v>Siswa</v>
          </cell>
          <cell r="AD563" t="str">
            <v>Belum Kawin</v>
          </cell>
          <cell r="AE563" t="str">
            <v>Anak</v>
          </cell>
        </row>
        <row r="564">
          <cell r="R564">
            <v>5</v>
          </cell>
          <cell r="T564" t="str">
            <v>Warno Kaburuang</v>
          </cell>
          <cell r="U564">
            <v>0</v>
          </cell>
          <cell r="V564" t="str">
            <v>L</v>
          </cell>
          <cell r="W564" t="str">
            <v>-</v>
          </cell>
          <cell r="X564" t="str">
            <v>Jara-Jara</v>
          </cell>
          <cell r="Y564" t="str">
            <v>06.11.2002</v>
          </cell>
          <cell r="Z564">
            <v>20</v>
          </cell>
          <cell r="AA564" t="str">
            <v>-</v>
          </cell>
          <cell r="AB564" t="str">
            <v>SD</v>
          </cell>
          <cell r="AC564" t="str">
            <v>-</v>
          </cell>
          <cell r="AD564" t="str">
            <v>Belum Kawin</v>
          </cell>
          <cell r="AE564" t="str">
            <v>Ponakan</v>
          </cell>
        </row>
        <row r="565">
          <cell r="R565">
            <v>5</v>
          </cell>
          <cell r="T565" t="str">
            <v>Yokdes Kaburuang</v>
          </cell>
          <cell r="U565">
            <v>0</v>
          </cell>
          <cell r="V565" t="str">
            <v>L</v>
          </cell>
          <cell r="W565" t="str">
            <v>-</v>
          </cell>
          <cell r="X565" t="str">
            <v>Jara-Jara</v>
          </cell>
          <cell r="Y565" t="str">
            <v>05.12.2004</v>
          </cell>
          <cell r="Z565">
            <v>18</v>
          </cell>
          <cell r="AA565" t="str">
            <v>-</v>
          </cell>
          <cell r="AB565" t="str">
            <v>SD</v>
          </cell>
          <cell r="AC565" t="str">
            <v>-</v>
          </cell>
          <cell r="AD565" t="str">
            <v>Belum Kawin</v>
          </cell>
          <cell r="AE565" t="str">
            <v>Ponakan</v>
          </cell>
        </row>
        <row r="566">
          <cell r="R566">
            <v>5</v>
          </cell>
          <cell r="T566" t="e">
            <v>#REF!</v>
          </cell>
          <cell r="U566" t="e">
            <v>#REF!</v>
          </cell>
          <cell r="V566" t="e">
            <v>#REF!</v>
          </cell>
          <cell r="W566" t="e">
            <v>#REF!</v>
          </cell>
          <cell r="X566" t="e">
            <v>#REF!</v>
          </cell>
          <cell r="Y566" t="e">
            <v>#REF!</v>
          </cell>
          <cell r="Z566" t="e">
            <v>#REF!</v>
          </cell>
          <cell r="AA566" t="e">
            <v>#REF!</v>
          </cell>
          <cell r="AB566" t="e">
            <v>#REF!</v>
          </cell>
          <cell r="AC566" t="e">
            <v>#REF!</v>
          </cell>
          <cell r="AD566" t="e">
            <v>#REF!</v>
          </cell>
          <cell r="AE566" t="e">
            <v>#REF!</v>
          </cell>
        </row>
        <row r="567">
          <cell r="R567">
            <v>5</v>
          </cell>
          <cell r="T567" t="e">
            <v>#REF!</v>
          </cell>
          <cell r="U567" t="e">
            <v>#REF!</v>
          </cell>
          <cell r="V567" t="e">
            <v>#REF!</v>
          </cell>
          <cell r="W567" t="e">
            <v>#REF!</v>
          </cell>
          <cell r="X567" t="e">
            <v>#REF!</v>
          </cell>
          <cell r="Y567" t="e">
            <v>#REF!</v>
          </cell>
          <cell r="Z567" t="e">
            <v>#REF!</v>
          </cell>
          <cell r="AA567" t="e">
            <v>#REF!</v>
          </cell>
          <cell r="AB567" t="e">
            <v>#REF!</v>
          </cell>
          <cell r="AC567" t="e">
            <v>#REF!</v>
          </cell>
          <cell r="AD567" t="e">
            <v>#REF!</v>
          </cell>
          <cell r="AE567" t="e">
            <v>#REF!</v>
          </cell>
        </row>
        <row r="568">
          <cell r="R568">
            <v>5</v>
          </cell>
          <cell r="T568" t="str">
            <v>Marlon Bawues</v>
          </cell>
          <cell r="U568">
            <v>0</v>
          </cell>
          <cell r="V568" t="str">
            <v>L</v>
          </cell>
          <cell r="W568" t="str">
            <v>-</v>
          </cell>
          <cell r="X568" t="str">
            <v>WKO</v>
          </cell>
          <cell r="Y568" t="str">
            <v>02.05.1995</v>
          </cell>
          <cell r="Z568">
            <v>27</v>
          </cell>
          <cell r="AA568" t="str">
            <v>-</v>
          </cell>
          <cell r="AB568" t="str">
            <v>SMP</v>
          </cell>
          <cell r="AC568">
            <v>0</v>
          </cell>
          <cell r="AD568" t="str">
            <v>Belum Kawin</v>
          </cell>
          <cell r="AE568" t="str">
            <v>Anak</v>
          </cell>
        </row>
        <row r="569">
          <cell r="R569">
            <v>5</v>
          </cell>
          <cell r="T569" t="str">
            <v>Rafles Bawues</v>
          </cell>
          <cell r="U569">
            <v>0</v>
          </cell>
          <cell r="V569" t="str">
            <v>L</v>
          </cell>
          <cell r="W569" t="str">
            <v>-</v>
          </cell>
          <cell r="X569" t="str">
            <v>Kao</v>
          </cell>
          <cell r="Y569" t="str">
            <v>25.04.1994</v>
          </cell>
          <cell r="Z569">
            <v>28</v>
          </cell>
          <cell r="AA569" t="str">
            <v>-</v>
          </cell>
          <cell r="AB569" t="str">
            <v>SMA</v>
          </cell>
          <cell r="AC569">
            <v>0</v>
          </cell>
          <cell r="AD569" t="str">
            <v>Belum Kawin</v>
          </cell>
          <cell r="AE569" t="str">
            <v>Ponakan</v>
          </cell>
        </row>
        <row r="570">
          <cell r="R570">
            <v>5</v>
          </cell>
          <cell r="T570" t="str">
            <v>Ranno Dotulong</v>
          </cell>
          <cell r="U570">
            <v>0</v>
          </cell>
          <cell r="V570" t="str">
            <v>L</v>
          </cell>
          <cell r="W570" t="str">
            <v>-</v>
          </cell>
          <cell r="X570" t="str">
            <v>Manado</v>
          </cell>
          <cell r="Y570" t="str">
            <v>10.04.1985</v>
          </cell>
          <cell r="Z570">
            <v>37</v>
          </cell>
          <cell r="AA570" t="str">
            <v>-</v>
          </cell>
          <cell r="AB570" t="str">
            <v>SMA</v>
          </cell>
          <cell r="AC570">
            <v>0</v>
          </cell>
          <cell r="AD570" t="str">
            <v>Belum Kawin</v>
          </cell>
          <cell r="AE570" t="str">
            <v>Kerabat</v>
          </cell>
        </row>
        <row r="571">
          <cell r="R571">
            <v>5</v>
          </cell>
          <cell r="T571" t="str">
            <v>Selly Pangkey</v>
          </cell>
          <cell r="U571">
            <v>0</v>
          </cell>
          <cell r="V571" t="str">
            <v>-</v>
          </cell>
          <cell r="W571" t="str">
            <v>P</v>
          </cell>
          <cell r="X571" t="str">
            <v>Manado</v>
          </cell>
          <cell r="Y571" t="str">
            <v>26.09.1985</v>
          </cell>
          <cell r="Z571">
            <v>37</v>
          </cell>
          <cell r="AA571" t="str">
            <v>-</v>
          </cell>
          <cell r="AB571" t="str">
            <v>SMA</v>
          </cell>
          <cell r="AC571">
            <v>0</v>
          </cell>
          <cell r="AD571" t="str">
            <v>Belum Kawin</v>
          </cell>
          <cell r="AE571" t="str">
            <v>Kerabat</v>
          </cell>
        </row>
        <row r="572">
          <cell r="R572">
            <v>5</v>
          </cell>
          <cell r="T572" t="str">
            <v>Irwan R. Naray, ST</v>
          </cell>
          <cell r="U572" t="str">
            <v>WKO</v>
          </cell>
          <cell r="V572" t="str">
            <v>L</v>
          </cell>
          <cell r="W572" t="str">
            <v>-</v>
          </cell>
          <cell r="X572" t="str">
            <v>Pare-Pare</v>
          </cell>
          <cell r="Y572" t="str">
            <v>02.10.1969</v>
          </cell>
          <cell r="Z572">
            <v>53</v>
          </cell>
          <cell r="AA572" t="str">
            <v>14.03.1999</v>
          </cell>
          <cell r="AB572" t="str">
            <v>S1</v>
          </cell>
          <cell r="AC572" t="str">
            <v>Wiraswasta</v>
          </cell>
          <cell r="AD572" t="str">
            <v>Kawin</v>
          </cell>
          <cell r="AE572" t="str">
            <v>Suami</v>
          </cell>
        </row>
        <row r="573">
          <cell r="R573">
            <v>5</v>
          </cell>
          <cell r="T573" t="str">
            <v>dr. Amanda Ray Ray</v>
          </cell>
          <cell r="U573">
            <v>0</v>
          </cell>
          <cell r="V573" t="str">
            <v>-</v>
          </cell>
          <cell r="W573" t="str">
            <v>P</v>
          </cell>
          <cell r="X573" t="str">
            <v>Tangerang</v>
          </cell>
          <cell r="Y573" t="str">
            <v>04.08.1973</v>
          </cell>
          <cell r="Z573">
            <v>49</v>
          </cell>
          <cell r="AA573" t="str">
            <v>-</v>
          </cell>
          <cell r="AB573" t="str">
            <v>S1</v>
          </cell>
          <cell r="AC573" t="str">
            <v>PNS</v>
          </cell>
          <cell r="AD573" t="str">
            <v>Kawin</v>
          </cell>
          <cell r="AE573" t="str">
            <v>Istri</v>
          </cell>
        </row>
        <row r="574">
          <cell r="R574">
            <v>5</v>
          </cell>
          <cell r="T574" t="str">
            <v>Axel R. J. Naray</v>
          </cell>
          <cell r="U574">
            <v>0</v>
          </cell>
          <cell r="V574" t="str">
            <v>L</v>
          </cell>
          <cell r="W574" t="str">
            <v>-</v>
          </cell>
          <cell r="X574" t="str">
            <v>Manado</v>
          </cell>
          <cell r="Y574" t="str">
            <v>25.07.1999</v>
          </cell>
          <cell r="Z574">
            <v>23</v>
          </cell>
          <cell r="AA574" t="str">
            <v>-</v>
          </cell>
          <cell r="AB574" t="str">
            <v>D3</v>
          </cell>
          <cell r="AC574" t="str">
            <v>Swasta</v>
          </cell>
          <cell r="AD574" t="str">
            <v>Belum Kawin</v>
          </cell>
          <cell r="AE574" t="str">
            <v>Anak</v>
          </cell>
        </row>
        <row r="575">
          <cell r="R575">
            <v>5</v>
          </cell>
          <cell r="T575" t="str">
            <v>Moksa F. L. Naray</v>
          </cell>
          <cell r="U575">
            <v>0</v>
          </cell>
          <cell r="V575" t="str">
            <v>L</v>
          </cell>
          <cell r="W575" t="str">
            <v>-</v>
          </cell>
          <cell r="X575" t="str">
            <v>Manado</v>
          </cell>
          <cell r="Y575" t="str">
            <v>19.08.2001</v>
          </cell>
          <cell r="Z575">
            <v>21</v>
          </cell>
          <cell r="AA575" t="str">
            <v>-</v>
          </cell>
          <cell r="AB575" t="str">
            <v>S1</v>
          </cell>
          <cell r="AC575" t="str">
            <v>Mahasiswa</v>
          </cell>
          <cell r="AD575" t="str">
            <v>Belum Kawin</v>
          </cell>
          <cell r="AE575" t="str">
            <v>Anak</v>
          </cell>
        </row>
        <row r="576">
          <cell r="R576">
            <v>5</v>
          </cell>
          <cell r="T576" t="str">
            <v>Adexelo T. Naray</v>
          </cell>
          <cell r="U576">
            <v>0</v>
          </cell>
          <cell r="V576" t="str">
            <v>L</v>
          </cell>
          <cell r="W576" t="str">
            <v>-</v>
          </cell>
          <cell r="X576" t="str">
            <v>Tobelo</v>
          </cell>
          <cell r="Y576" t="str">
            <v>03.04.2006</v>
          </cell>
          <cell r="Z576">
            <v>16</v>
          </cell>
          <cell r="AA576" t="str">
            <v>-</v>
          </cell>
          <cell r="AB576" t="str">
            <v>SMA</v>
          </cell>
          <cell r="AC576" t="str">
            <v>Siswa</v>
          </cell>
          <cell r="AD576" t="str">
            <v>Belum Kawin</v>
          </cell>
          <cell r="AE576" t="str">
            <v>Anak</v>
          </cell>
        </row>
        <row r="577">
          <cell r="R577">
            <v>5</v>
          </cell>
          <cell r="T577" t="str">
            <v>Jarot Digdo Ismoyo, S.H, M.H</v>
          </cell>
          <cell r="U577" t="str">
            <v>WKO</v>
          </cell>
          <cell r="V577" t="str">
            <v>L</v>
          </cell>
          <cell r="W577" t="str">
            <v>-</v>
          </cell>
          <cell r="X577" t="str">
            <v>Klaten</v>
          </cell>
          <cell r="Y577" t="str">
            <v>01.12.1972</v>
          </cell>
          <cell r="Z577">
            <v>50</v>
          </cell>
          <cell r="AA577" t="str">
            <v>24.02.2001</v>
          </cell>
          <cell r="AB577" t="str">
            <v>S2</v>
          </cell>
          <cell r="AC577" t="str">
            <v>Advokat</v>
          </cell>
          <cell r="AD577" t="str">
            <v>Kawin</v>
          </cell>
          <cell r="AE577" t="str">
            <v>Suami</v>
          </cell>
        </row>
        <row r="578">
          <cell r="N578" t="str">
            <v>L37</v>
          </cell>
          <cell r="R578">
            <v>5</v>
          </cell>
          <cell r="T578" t="str">
            <v>Jenny Evelyn May, S.T</v>
          </cell>
          <cell r="U578">
            <v>0</v>
          </cell>
          <cell r="V578" t="str">
            <v>-</v>
          </cell>
          <cell r="W578" t="str">
            <v>P</v>
          </cell>
          <cell r="X578" t="str">
            <v>Tobelo</v>
          </cell>
          <cell r="Y578" t="str">
            <v>29.01.1972</v>
          </cell>
          <cell r="Z578">
            <v>50</v>
          </cell>
          <cell r="AA578" t="str">
            <v>-</v>
          </cell>
          <cell r="AB578" t="str">
            <v>S1</v>
          </cell>
          <cell r="AC578" t="str">
            <v>PNS</v>
          </cell>
          <cell r="AD578" t="str">
            <v>Kawin</v>
          </cell>
          <cell r="AE578" t="str">
            <v>Istri</v>
          </cell>
        </row>
        <row r="579">
          <cell r="R579">
            <v>5</v>
          </cell>
          <cell r="T579" t="str">
            <v>Ayutama Putri Jordy</v>
          </cell>
          <cell r="U579">
            <v>0</v>
          </cell>
          <cell r="V579" t="str">
            <v>-</v>
          </cell>
          <cell r="W579" t="str">
            <v>P</v>
          </cell>
          <cell r="X579" t="str">
            <v>Klaten</v>
          </cell>
          <cell r="Y579" t="str">
            <v>24.11.2001</v>
          </cell>
          <cell r="Z579">
            <v>21</v>
          </cell>
          <cell r="AA579" t="str">
            <v>-</v>
          </cell>
          <cell r="AB579" t="str">
            <v>SD</v>
          </cell>
          <cell r="AC579" t="str">
            <v>Pelajar</v>
          </cell>
          <cell r="AD579" t="str">
            <v>Belum Kawin</v>
          </cell>
          <cell r="AE579" t="str">
            <v>Anak</v>
          </cell>
        </row>
        <row r="580">
          <cell r="R580">
            <v>5</v>
          </cell>
          <cell r="T580" t="str">
            <v>Anastasya Setyaningsih Jordy</v>
          </cell>
          <cell r="U580">
            <v>0</v>
          </cell>
          <cell r="V580" t="str">
            <v>-</v>
          </cell>
          <cell r="W580" t="str">
            <v>P</v>
          </cell>
          <cell r="X580" t="str">
            <v>Klaten</v>
          </cell>
          <cell r="Y580" t="str">
            <v>04.06.2006</v>
          </cell>
          <cell r="Z580">
            <v>16</v>
          </cell>
          <cell r="AA580" t="str">
            <v>-</v>
          </cell>
          <cell r="AB580" t="str">
            <v>SD</v>
          </cell>
          <cell r="AC580" t="str">
            <v>Pelajar</v>
          </cell>
          <cell r="AD580" t="str">
            <v>Belum Kawin</v>
          </cell>
          <cell r="AE580" t="str">
            <v>Anak</v>
          </cell>
        </row>
        <row r="581">
          <cell r="R581">
            <v>5</v>
          </cell>
          <cell r="T581" t="str">
            <v>Ananda Samuel Jordy</v>
          </cell>
          <cell r="U581">
            <v>0</v>
          </cell>
          <cell r="V581" t="str">
            <v>L</v>
          </cell>
          <cell r="W581" t="str">
            <v>-</v>
          </cell>
          <cell r="X581" t="str">
            <v>Klaten</v>
          </cell>
          <cell r="Y581" t="str">
            <v>06.12.2007</v>
          </cell>
          <cell r="Z581">
            <v>15</v>
          </cell>
          <cell r="AA581" t="str">
            <v>-</v>
          </cell>
          <cell r="AB581" t="str">
            <v>TK</v>
          </cell>
          <cell r="AC581" t="str">
            <v>Pelajar</v>
          </cell>
          <cell r="AD581" t="str">
            <v>Belum Kawin</v>
          </cell>
          <cell r="AE581" t="str">
            <v>Anak</v>
          </cell>
        </row>
        <row r="582">
          <cell r="R582">
            <v>5</v>
          </cell>
          <cell r="T582" t="str">
            <v>Jemmy Lamsyah</v>
          </cell>
          <cell r="U582" t="str">
            <v>WKO</v>
          </cell>
          <cell r="V582" t="str">
            <v>L</v>
          </cell>
          <cell r="W582" t="str">
            <v>-</v>
          </cell>
          <cell r="X582" t="str">
            <v>Manado</v>
          </cell>
          <cell r="Y582" t="str">
            <v>19.04.1960</v>
          </cell>
          <cell r="Z582">
            <v>62</v>
          </cell>
          <cell r="AA582" t="str">
            <v>26.10.2003</v>
          </cell>
          <cell r="AB582" t="str">
            <v>S1</v>
          </cell>
          <cell r="AC582" t="str">
            <v>Wiraswasta</v>
          </cell>
          <cell r="AD582" t="str">
            <v>Kawin</v>
          </cell>
          <cell r="AE582" t="str">
            <v>Suami</v>
          </cell>
        </row>
        <row r="583">
          <cell r="R583">
            <v>5</v>
          </cell>
          <cell r="T583" t="str">
            <v>Pdt. Sylvera Sjiariel, S.Si</v>
          </cell>
          <cell r="U583">
            <v>0</v>
          </cell>
          <cell r="V583" t="str">
            <v>-</v>
          </cell>
          <cell r="W583" t="str">
            <v>P</v>
          </cell>
          <cell r="X583" t="str">
            <v>Ternate</v>
          </cell>
          <cell r="Y583" t="str">
            <v>22.09.1966</v>
          </cell>
          <cell r="Z583">
            <v>56</v>
          </cell>
          <cell r="AA583" t="str">
            <v>-</v>
          </cell>
          <cell r="AB583" t="str">
            <v>S1</v>
          </cell>
          <cell r="AC583" t="str">
            <v>Pendeta</v>
          </cell>
          <cell r="AD583" t="str">
            <v>Kawin</v>
          </cell>
          <cell r="AE583" t="str">
            <v>Istri</v>
          </cell>
        </row>
        <row r="584">
          <cell r="R584">
            <v>5</v>
          </cell>
          <cell r="T584" t="str">
            <v>Aliana Gabriella Lamsyah</v>
          </cell>
          <cell r="U584">
            <v>0</v>
          </cell>
          <cell r="V584" t="str">
            <v>-</v>
          </cell>
          <cell r="W584" t="str">
            <v>P</v>
          </cell>
          <cell r="X584" t="str">
            <v>Tobelo</v>
          </cell>
          <cell r="Y584" t="str">
            <v>04.12.2010</v>
          </cell>
          <cell r="Z584">
            <v>12</v>
          </cell>
          <cell r="AA584" t="str">
            <v>-</v>
          </cell>
          <cell r="AB584">
            <v>0</v>
          </cell>
          <cell r="AC584">
            <v>0</v>
          </cell>
          <cell r="AD584" t="str">
            <v>Belum Kawin</v>
          </cell>
          <cell r="AE584" t="str">
            <v>Anak</v>
          </cell>
        </row>
        <row r="585">
          <cell r="R585">
            <v>5</v>
          </cell>
          <cell r="T585" t="str">
            <v>Josep Salimuka</v>
          </cell>
          <cell r="U585" t="str">
            <v>WKO</v>
          </cell>
          <cell r="V585" t="str">
            <v>L</v>
          </cell>
          <cell r="W585" t="str">
            <v>-</v>
          </cell>
          <cell r="X585" t="str">
            <v>Leo-Leo</v>
          </cell>
          <cell r="Y585" t="str">
            <v>01.07.1965</v>
          </cell>
          <cell r="Z585">
            <v>57</v>
          </cell>
          <cell r="AA585" t="str">
            <v>21.10.1989</v>
          </cell>
          <cell r="AB585" t="str">
            <v>SMA</v>
          </cell>
          <cell r="AC585" t="str">
            <v>Wiraswasta</v>
          </cell>
          <cell r="AD585" t="str">
            <v>Kawin</v>
          </cell>
          <cell r="AE585" t="str">
            <v>Suami</v>
          </cell>
        </row>
        <row r="586">
          <cell r="R586">
            <v>5</v>
          </cell>
          <cell r="T586" t="str">
            <v>Haneke Onthony, S.Pd</v>
          </cell>
          <cell r="U586">
            <v>0</v>
          </cell>
          <cell r="V586" t="str">
            <v>-</v>
          </cell>
          <cell r="W586" t="str">
            <v>P</v>
          </cell>
          <cell r="X586" t="str">
            <v>Leo-Leo</v>
          </cell>
          <cell r="Y586" t="str">
            <v>04.12.1966</v>
          </cell>
          <cell r="Z586">
            <v>56</v>
          </cell>
          <cell r="AA586" t="str">
            <v>-</v>
          </cell>
          <cell r="AB586" t="str">
            <v>S1</v>
          </cell>
          <cell r="AC586" t="str">
            <v>PNS</v>
          </cell>
          <cell r="AD586" t="str">
            <v>Kawin</v>
          </cell>
          <cell r="AE586" t="str">
            <v>Istri</v>
          </cell>
        </row>
        <row r="587">
          <cell r="R587">
            <v>5</v>
          </cell>
          <cell r="T587" t="str">
            <v>Ronaldson F. Salimuka</v>
          </cell>
          <cell r="U587">
            <v>0</v>
          </cell>
          <cell r="V587" t="str">
            <v>L</v>
          </cell>
          <cell r="W587" t="str">
            <v>-</v>
          </cell>
          <cell r="X587" t="str">
            <v>Leo-Leo</v>
          </cell>
          <cell r="Y587" t="str">
            <v>12.03.1990</v>
          </cell>
          <cell r="Z587">
            <v>32</v>
          </cell>
          <cell r="AA587" t="str">
            <v>-</v>
          </cell>
          <cell r="AB587" t="str">
            <v>S1</v>
          </cell>
          <cell r="AC587">
            <v>0</v>
          </cell>
          <cell r="AD587" t="str">
            <v>Belum Kawin</v>
          </cell>
          <cell r="AE587" t="str">
            <v>Anak</v>
          </cell>
        </row>
        <row r="588">
          <cell r="R588">
            <v>5</v>
          </cell>
          <cell r="T588" t="str">
            <v>Meilisa L. Salimuka</v>
          </cell>
          <cell r="U588">
            <v>0</v>
          </cell>
          <cell r="V588" t="str">
            <v>-</v>
          </cell>
          <cell r="W588" t="str">
            <v>P</v>
          </cell>
          <cell r="X588" t="str">
            <v>Ternate</v>
          </cell>
          <cell r="Y588" t="str">
            <v>10.05.1995</v>
          </cell>
          <cell r="Z588">
            <v>27</v>
          </cell>
          <cell r="AA588" t="str">
            <v>-</v>
          </cell>
          <cell r="AB588" t="str">
            <v>S1</v>
          </cell>
          <cell r="AC588" t="str">
            <v>Mahasiswa</v>
          </cell>
          <cell r="AD588" t="str">
            <v>Belum Kawin</v>
          </cell>
          <cell r="AE588" t="str">
            <v>Anak</v>
          </cell>
        </row>
        <row r="589">
          <cell r="R589">
            <v>5</v>
          </cell>
          <cell r="T589" t="str">
            <v>Suliyati Manise</v>
          </cell>
          <cell r="U589">
            <v>0</v>
          </cell>
          <cell r="V589" t="str">
            <v>-</v>
          </cell>
          <cell r="W589" t="str">
            <v>P</v>
          </cell>
          <cell r="X589" t="str">
            <v>Leo-Leo</v>
          </cell>
          <cell r="Y589" t="str">
            <v>18.06.1978</v>
          </cell>
          <cell r="Z589">
            <v>44</v>
          </cell>
          <cell r="AA589">
            <v>0</v>
          </cell>
          <cell r="AB589" t="str">
            <v>SMA</v>
          </cell>
          <cell r="AC589" t="str">
            <v>Pelajar</v>
          </cell>
          <cell r="AD589" t="str">
            <v>Belum Kawin</v>
          </cell>
          <cell r="AE589" t="str">
            <v>Ponakan</v>
          </cell>
        </row>
        <row r="590">
          <cell r="R590">
            <v>5</v>
          </cell>
          <cell r="T590" t="str">
            <v>Ropianus Manise</v>
          </cell>
          <cell r="U590">
            <v>0</v>
          </cell>
          <cell r="V590" t="str">
            <v>L</v>
          </cell>
          <cell r="W590" t="str">
            <v>-</v>
          </cell>
          <cell r="X590" t="str">
            <v>Leo-Leo</v>
          </cell>
          <cell r="Y590" t="str">
            <v>16.09.1980</v>
          </cell>
          <cell r="Z590">
            <v>42</v>
          </cell>
          <cell r="AA590">
            <v>0</v>
          </cell>
          <cell r="AB590" t="str">
            <v>SMA</v>
          </cell>
          <cell r="AC590" t="str">
            <v>Pelajar</v>
          </cell>
          <cell r="AD590" t="str">
            <v>Belum Kawin</v>
          </cell>
          <cell r="AE590" t="str">
            <v>Ponakan</v>
          </cell>
        </row>
        <row r="591">
          <cell r="R591">
            <v>5</v>
          </cell>
          <cell r="T591" t="str">
            <v>Agri Tunang</v>
          </cell>
          <cell r="U591">
            <v>0</v>
          </cell>
          <cell r="V591" t="str">
            <v>L</v>
          </cell>
          <cell r="W591" t="str">
            <v>-</v>
          </cell>
          <cell r="X591" t="str">
            <v>Leo-Leo</v>
          </cell>
          <cell r="Y591" t="str">
            <v>03.04.2003</v>
          </cell>
          <cell r="Z591">
            <v>19</v>
          </cell>
          <cell r="AA591">
            <v>0</v>
          </cell>
          <cell r="AB591" t="str">
            <v>SD</v>
          </cell>
          <cell r="AC591" t="str">
            <v>Pelajar</v>
          </cell>
          <cell r="AD591" t="str">
            <v>Belum Kawin</v>
          </cell>
          <cell r="AE591" t="str">
            <v>Ponakan</v>
          </cell>
        </row>
        <row r="592">
          <cell r="R592">
            <v>5</v>
          </cell>
          <cell r="T592" t="str">
            <v>Andre Tunang</v>
          </cell>
          <cell r="U592">
            <v>0</v>
          </cell>
          <cell r="V592" t="str">
            <v>L</v>
          </cell>
          <cell r="W592" t="str">
            <v>-</v>
          </cell>
          <cell r="X592" t="str">
            <v>Leo-Leo</v>
          </cell>
          <cell r="Y592" t="str">
            <v>20.09.2004</v>
          </cell>
          <cell r="Z592">
            <v>18</v>
          </cell>
          <cell r="AA592">
            <v>0</v>
          </cell>
          <cell r="AB592" t="str">
            <v>SD</v>
          </cell>
          <cell r="AC592" t="str">
            <v>Pelajar</v>
          </cell>
          <cell r="AD592" t="str">
            <v>Belum Kawin</v>
          </cell>
          <cell r="AE592" t="str">
            <v>Ponakan</v>
          </cell>
        </row>
        <row r="593">
          <cell r="R593">
            <v>5</v>
          </cell>
          <cell r="T593" t="str">
            <v>Novita Kundiman</v>
          </cell>
          <cell r="U593">
            <v>0</v>
          </cell>
          <cell r="V593" t="str">
            <v>-</v>
          </cell>
          <cell r="W593" t="str">
            <v>P</v>
          </cell>
          <cell r="X593" t="str">
            <v>Leo-Leo</v>
          </cell>
          <cell r="Y593" t="str">
            <v>02.04.1996</v>
          </cell>
          <cell r="Z593">
            <v>26</v>
          </cell>
          <cell r="AA593">
            <v>0</v>
          </cell>
          <cell r="AB593" t="str">
            <v>SMA</v>
          </cell>
          <cell r="AC593" t="str">
            <v>Pelajar</v>
          </cell>
          <cell r="AD593" t="str">
            <v>Belum Kawin</v>
          </cell>
          <cell r="AE593" t="str">
            <v>Ponakan</v>
          </cell>
        </row>
        <row r="594">
          <cell r="R594">
            <v>5</v>
          </cell>
          <cell r="T594" t="str">
            <v>Julintje N. Salawe</v>
          </cell>
          <cell r="U594" t="str">
            <v>WKO</v>
          </cell>
          <cell r="V594" t="str">
            <v>-</v>
          </cell>
          <cell r="W594" t="str">
            <v>P</v>
          </cell>
          <cell r="X594" t="str">
            <v>Enrekane</v>
          </cell>
          <cell r="Y594" t="str">
            <v>27.07.1948</v>
          </cell>
          <cell r="Z594">
            <v>74</v>
          </cell>
          <cell r="AA594" t="str">
            <v>Janda</v>
          </cell>
          <cell r="AB594" t="str">
            <v>SMA</v>
          </cell>
          <cell r="AC594" t="str">
            <v>IRT</v>
          </cell>
          <cell r="AD594" t="str">
            <v>Kawin</v>
          </cell>
          <cell r="AE594" t="str">
            <v>Kepala Keluarga</v>
          </cell>
        </row>
        <row r="595">
          <cell r="R595">
            <v>5</v>
          </cell>
          <cell r="T595" t="str">
            <v>Pieters Gamaliel Nagara</v>
          </cell>
          <cell r="U595">
            <v>0</v>
          </cell>
          <cell r="V595" t="str">
            <v>L</v>
          </cell>
          <cell r="W595" t="str">
            <v>-</v>
          </cell>
          <cell r="X595" t="str">
            <v>Jailolo</v>
          </cell>
          <cell r="Y595" t="str">
            <v>20.09.1980</v>
          </cell>
          <cell r="Z595">
            <v>42</v>
          </cell>
          <cell r="AA595" t="str">
            <v>-</v>
          </cell>
          <cell r="AB595" t="str">
            <v>S1</v>
          </cell>
          <cell r="AC595" t="str">
            <v>Swasta</v>
          </cell>
          <cell r="AD595" t="str">
            <v>Belum Kawin</v>
          </cell>
          <cell r="AE595" t="str">
            <v>Anak</v>
          </cell>
        </row>
        <row r="596">
          <cell r="R596">
            <v>5</v>
          </cell>
          <cell r="T596" t="str">
            <v>Lasarus Hulahi</v>
          </cell>
          <cell r="U596" t="str">
            <v>WKO</v>
          </cell>
          <cell r="V596" t="str">
            <v>L</v>
          </cell>
          <cell r="W596" t="str">
            <v>-</v>
          </cell>
          <cell r="X596" t="str">
            <v>Lalubi-Gane Timur</v>
          </cell>
          <cell r="Y596" t="str">
            <v>14.06.1960</v>
          </cell>
          <cell r="Z596">
            <v>62</v>
          </cell>
          <cell r="AA596" t="str">
            <v>11.11.1983</v>
          </cell>
          <cell r="AB596" t="str">
            <v>SMA</v>
          </cell>
          <cell r="AC596" t="str">
            <v>Tani</v>
          </cell>
          <cell r="AD596" t="str">
            <v>Kawin</v>
          </cell>
          <cell r="AE596" t="str">
            <v>Suami</v>
          </cell>
        </row>
        <row r="597">
          <cell r="R597">
            <v>5</v>
          </cell>
          <cell r="T597" t="str">
            <v>Helena Diamanti</v>
          </cell>
          <cell r="U597">
            <v>0</v>
          </cell>
          <cell r="V597" t="str">
            <v>-</v>
          </cell>
          <cell r="W597" t="str">
            <v>P</v>
          </cell>
          <cell r="X597" t="str">
            <v>Pituli</v>
          </cell>
          <cell r="Y597" t="str">
            <v>05.10.1960</v>
          </cell>
          <cell r="Z597">
            <v>62</v>
          </cell>
          <cell r="AA597" t="str">
            <v>-</v>
          </cell>
          <cell r="AB597" t="str">
            <v>SMP</v>
          </cell>
          <cell r="AC597" t="str">
            <v>IRT</v>
          </cell>
          <cell r="AD597" t="str">
            <v>Kawin</v>
          </cell>
          <cell r="AE597" t="str">
            <v>Istri</v>
          </cell>
        </row>
        <row r="598">
          <cell r="R598">
            <v>5</v>
          </cell>
          <cell r="T598" t="e">
            <v>#REF!</v>
          </cell>
          <cell r="U598" t="e">
            <v>#REF!</v>
          </cell>
          <cell r="V598" t="e">
            <v>#REF!</v>
          </cell>
          <cell r="W598" t="e">
            <v>#REF!</v>
          </cell>
          <cell r="X598" t="e">
            <v>#REF!</v>
          </cell>
          <cell r="Y598" t="e">
            <v>#REF!</v>
          </cell>
          <cell r="Z598" t="e">
            <v>#REF!</v>
          </cell>
          <cell r="AA598" t="e">
            <v>#REF!</v>
          </cell>
          <cell r="AB598" t="e">
            <v>#REF!</v>
          </cell>
          <cell r="AC598" t="e">
            <v>#REF!</v>
          </cell>
          <cell r="AD598" t="e">
            <v>#REF!</v>
          </cell>
          <cell r="AE598" t="e">
            <v>#REF!</v>
          </cell>
        </row>
        <row r="599">
          <cell r="R599">
            <v>5</v>
          </cell>
          <cell r="T599" t="e">
            <v>#REF!</v>
          </cell>
          <cell r="U599" t="e">
            <v>#REF!</v>
          </cell>
          <cell r="V599" t="e">
            <v>#REF!</v>
          </cell>
          <cell r="W599" t="e">
            <v>#REF!</v>
          </cell>
          <cell r="X599" t="e">
            <v>#REF!</v>
          </cell>
          <cell r="Y599" t="e">
            <v>#REF!</v>
          </cell>
          <cell r="Z599" t="e">
            <v>#REF!</v>
          </cell>
          <cell r="AA599" t="e">
            <v>#REF!</v>
          </cell>
          <cell r="AB599" t="e">
            <v>#REF!</v>
          </cell>
          <cell r="AC599" t="e">
            <v>#REF!</v>
          </cell>
          <cell r="AD599" t="e">
            <v>#REF!</v>
          </cell>
          <cell r="AE599" t="e">
            <v>#REF!</v>
          </cell>
        </row>
        <row r="600">
          <cell r="R600">
            <v>5</v>
          </cell>
          <cell r="T600" t="str">
            <v>Rafles Hulahi</v>
          </cell>
          <cell r="U600">
            <v>0</v>
          </cell>
          <cell r="V600" t="str">
            <v>L</v>
          </cell>
          <cell r="W600" t="str">
            <v>-</v>
          </cell>
          <cell r="X600" t="str">
            <v>Lalabi-Gane Timur</v>
          </cell>
          <cell r="Y600" t="str">
            <v>22.12.1994</v>
          </cell>
          <cell r="Z600">
            <v>28</v>
          </cell>
          <cell r="AA600" t="str">
            <v>-</v>
          </cell>
          <cell r="AB600" t="str">
            <v>S1</v>
          </cell>
          <cell r="AC600" t="str">
            <v>Mahasiswa</v>
          </cell>
          <cell r="AD600" t="str">
            <v>Belum Kawin</v>
          </cell>
          <cell r="AE600" t="str">
            <v>Anak</v>
          </cell>
        </row>
        <row r="601">
          <cell r="R601">
            <v>5</v>
          </cell>
          <cell r="T601" t="str">
            <v>Martenci Tino</v>
          </cell>
          <cell r="U601">
            <v>0</v>
          </cell>
          <cell r="V601" t="str">
            <v>-</v>
          </cell>
          <cell r="W601" t="str">
            <v>P</v>
          </cell>
          <cell r="X601" t="str">
            <v>Lalabi-Gane Timur</v>
          </cell>
          <cell r="Y601" t="str">
            <v>08.08.2000</v>
          </cell>
          <cell r="Z601">
            <v>22</v>
          </cell>
          <cell r="AA601" t="str">
            <v>-</v>
          </cell>
          <cell r="AB601" t="str">
            <v>SD</v>
          </cell>
          <cell r="AC601" t="str">
            <v>Siswa</v>
          </cell>
          <cell r="AD601" t="str">
            <v>Belum Kawin</v>
          </cell>
          <cell r="AE601" t="str">
            <v>Cucu</v>
          </cell>
        </row>
        <row r="602">
          <cell r="R602">
            <v>5</v>
          </cell>
          <cell r="T602" t="str">
            <v>Elim S. Hulahi</v>
          </cell>
          <cell r="U602">
            <v>0</v>
          </cell>
          <cell r="V602" t="str">
            <v>-</v>
          </cell>
          <cell r="W602" t="str">
            <v>P</v>
          </cell>
          <cell r="X602" t="str">
            <v>Manado</v>
          </cell>
          <cell r="Y602" t="str">
            <v>13.09.2000</v>
          </cell>
          <cell r="Z602">
            <v>22</v>
          </cell>
          <cell r="AA602" t="str">
            <v>-</v>
          </cell>
          <cell r="AB602" t="str">
            <v>S1</v>
          </cell>
          <cell r="AC602" t="str">
            <v>Mahasiswa</v>
          </cell>
          <cell r="AD602" t="str">
            <v>Belum Kawin</v>
          </cell>
          <cell r="AE602" t="str">
            <v>Anak</v>
          </cell>
        </row>
        <row r="603">
          <cell r="R603">
            <v>5</v>
          </cell>
          <cell r="T603" t="str">
            <v>Bonny Hulahi</v>
          </cell>
          <cell r="U603">
            <v>0</v>
          </cell>
          <cell r="V603" t="str">
            <v>L</v>
          </cell>
          <cell r="W603" t="str">
            <v>-</v>
          </cell>
          <cell r="X603" t="str">
            <v>Wosia</v>
          </cell>
          <cell r="Y603" t="str">
            <v>12.01.2004</v>
          </cell>
          <cell r="Z603">
            <v>18</v>
          </cell>
          <cell r="AA603" t="str">
            <v>-</v>
          </cell>
          <cell r="AB603" t="str">
            <v>SMA</v>
          </cell>
          <cell r="AC603" t="str">
            <v>Siswa</v>
          </cell>
          <cell r="AD603" t="str">
            <v>Belum Kawin</v>
          </cell>
          <cell r="AE603" t="str">
            <v>Anak</v>
          </cell>
        </row>
        <row r="604">
          <cell r="R604">
            <v>5</v>
          </cell>
          <cell r="T604" t="str">
            <v>Vigo Tino</v>
          </cell>
          <cell r="U604">
            <v>0</v>
          </cell>
          <cell r="V604" t="str">
            <v>L</v>
          </cell>
          <cell r="W604" t="str">
            <v>-</v>
          </cell>
          <cell r="X604" t="str">
            <v>Lalabi-Gane Timur</v>
          </cell>
          <cell r="Y604" t="str">
            <v>06.10.2008</v>
          </cell>
          <cell r="Z604">
            <v>14</v>
          </cell>
          <cell r="AA604" t="str">
            <v>-</v>
          </cell>
          <cell r="AB604" t="str">
            <v>-</v>
          </cell>
          <cell r="AC604" t="str">
            <v>-</v>
          </cell>
          <cell r="AD604" t="str">
            <v>Belum Kawin</v>
          </cell>
          <cell r="AE604" t="str">
            <v>Cucu</v>
          </cell>
        </row>
        <row r="605">
          <cell r="R605">
            <v>5</v>
          </cell>
          <cell r="T605" t="e">
            <v>#REF!</v>
          </cell>
          <cell r="U605" t="e">
            <v>#REF!</v>
          </cell>
          <cell r="V605" t="e">
            <v>#REF!</v>
          </cell>
          <cell r="W605" t="e">
            <v>#REF!</v>
          </cell>
          <cell r="X605" t="e">
            <v>#REF!</v>
          </cell>
          <cell r="Y605" t="e">
            <v>#REF!</v>
          </cell>
          <cell r="Z605" t="e">
            <v>#REF!</v>
          </cell>
          <cell r="AA605" t="e">
            <v>#REF!</v>
          </cell>
          <cell r="AB605" t="e">
            <v>#REF!</v>
          </cell>
          <cell r="AC605" t="e">
            <v>#REF!</v>
          </cell>
          <cell r="AD605" t="e">
            <v>#REF!</v>
          </cell>
          <cell r="AE605" t="e">
            <v>#REF!</v>
          </cell>
        </row>
        <row r="606">
          <cell r="B606">
            <v>11</v>
          </cell>
          <cell r="R606">
            <v>5</v>
          </cell>
          <cell r="S606" t="str">
            <v>KWP 3.5/S/011/XXVII/2013</v>
          </cell>
          <cell r="T606" t="e">
            <v>#REF!</v>
          </cell>
          <cell r="U606" t="e">
            <v>#REF!</v>
          </cell>
          <cell r="V606" t="e">
            <v>#REF!</v>
          </cell>
          <cell r="W606" t="e">
            <v>#REF!</v>
          </cell>
          <cell r="X606" t="e">
            <v>#REF!</v>
          </cell>
          <cell r="Y606" t="e">
            <v>#REF!</v>
          </cell>
          <cell r="Z606" t="e">
            <v>#REF!</v>
          </cell>
          <cell r="AA606" t="e">
            <v>#REF!</v>
          </cell>
          <cell r="AB606" t="e">
            <v>#REF!</v>
          </cell>
          <cell r="AC606" t="e">
            <v>#REF!</v>
          </cell>
          <cell r="AD606" t="e">
            <v>#REF!</v>
          </cell>
          <cell r="AE606" t="e">
            <v>#REF!</v>
          </cell>
        </row>
        <row r="607">
          <cell r="B607">
            <v>12</v>
          </cell>
          <cell r="R607">
            <v>5</v>
          </cell>
          <cell r="S607" t="str">
            <v>KWP 3.5/S/012/XXVII/2013</v>
          </cell>
          <cell r="T607" t="str">
            <v>Renato M. Safaruddin</v>
          </cell>
          <cell r="U607" t="str">
            <v>WKO</v>
          </cell>
          <cell r="V607" t="str">
            <v>L</v>
          </cell>
          <cell r="W607" t="str">
            <v>-</v>
          </cell>
          <cell r="X607" t="str">
            <v>Surabaya</v>
          </cell>
          <cell r="Y607" t="str">
            <v>30.03.1992</v>
          </cell>
          <cell r="Z607">
            <v>30</v>
          </cell>
          <cell r="AA607" t="str">
            <v>28.04.2018</v>
          </cell>
          <cell r="AB607" t="str">
            <v>SMA</v>
          </cell>
          <cell r="AC607" t="str">
            <v>Swasta</v>
          </cell>
          <cell r="AD607" t="str">
            <v>Kawin</v>
          </cell>
          <cell r="AE607" t="str">
            <v>Suami</v>
          </cell>
        </row>
        <row r="608">
          <cell r="R608">
            <v>5</v>
          </cell>
          <cell r="T608" t="str">
            <v>Enriqo M. Safarudin</v>
          </cell>
          <cell r="U608">
            <v>0</v>
          </cell>
          <cell r="V608" t="str">
            <v>L</v>
          </cell>
          <cell r="W608" t="str">
            <v>-</v>
          </cell>
          <cell r="X608" t="str">
            <v>Gresik</v>
          </cell>
          <cell r="Y608" t="str">
            <v>10.03.1996</v>
          </cell>
          <cell r="Z608">
            <v>26</v>
          </cell>
          <cell r="AA608" t="str">
            <v>-</v>
          </cell>
          <cell r="AB608" t="str">
            <v>SMA</v>
          </cell>
          <cell r="AC608" t="str">
            <v>Pegawai Swasta</v>
          </cell>
          <cell r="AD608" t="str">
            <v>Belum Kawin</v>
          </cell>
          <cell r="AE608" t="str">
            <v>Anak</v>
          </cell>
        </row>
        <row r="609">
          <cell r="B609">
            <v>2</v>
          </cell>
          <cell r="R609">
            <v>5</v>
          </cell>
          <cell r="S609" t="str">
            <v>KWP 3.5/S/002/XXVII/2013</v>
          </cell>
          <cell r="T609" t="str">
            <v>Michael A. Mandagi</v>
          </cell>
          <cell r="U609" t="str">
            <v>WKO</v>
          </cell>
          <cell r="V609" t="str">
            <v>L</v>
          </cell>
          <cell r="W609" t="str">
            <v>-</v>
          </cell>
          <cell r="X609" t="str">
            <v>Tobelo</v>
          </cell>
          <cell r="Y609" t="str">
            <v>16.02.1991</v>
          </cell>
          <cell r="Z609">
            <v>31</v>
          </cell>
          <cell r="AA609" t="str">
            <v>18.08.2017</v>
          </cell>
          <cell r="AB609" t="str">
            <v>SMA</v>
          </cell>
          <cell r="AC609" t="str">
            <v>Swasta</v>
          </cell>
          <cell r="AD609" t="str">
            <v>Kawin</v>
          </cell>
          <cell r="AE609" t="str">
            <v>Suami</v>
          </cell>
        </row>
        <row r="610">
          <cell r="R610">
            <v>5</v>
          </cell>
          <cell r="T610" t="e">
            <v>#REF!</v>
          </cell>
          <cell r="U610" t="e">
            <v>#REF!</v>
          </cell>
          <cell r="V610" t="e">
            <v>#REF!</v>
          </cell>
          <cell r="W610" t="e">
            <v>#REF!</v>
          </cell>
          <cell r="X610" t="e">
            <v>#REF!</v>
          </cell>
          <cell r="Y610" t="e">
            <v>#REF!</v>
          </cell>
          <cell r="Z610" t="e">
            <v>#REF!</v>
          </cell>
          <cell r="AA610" t="e">
            <v>#REF!</v>
          </cell>
          <cell r="AB610" t="e">
            <v>#REF!</v>
          </cell>
          <cell r="AC610" t="e">
            <v>#REF!</v>
          </cell>
          <cell r="AD610" t="e">
            <v>#REF!</v>
          </cell>
          <cell r="AE610" t="e">
            <v>#REF!</v>
          </cell>
        </row>
        <row r="611">
          <cell r="R611">
            <v>5</v>
          </cell>
          <cell r="T611" t="e">
            <v>#REF!</v>
          </cell>
          <cell r="U611" t="e">
            <v>#REF!</v>
          </cell>
          <cell r="V611" t="e">
            <v>#REF!</v>
          </cell>
          <cell r="W611" t="e">
            <v>#REF!</v>
          </cell>
          <cell r="X611" t="e">
            <v>#REF!</v>
          </cell>
          <cell r="Y611" t="e">
            <v>#REF!</v>
          </cell>
          <cell r="Z611" t="e">
            <v>#REF!</v>
          </cell>
          <cell r="AA611" t="e">
            <v>#REF!</v>
          </cell>
          <cell r="AB611" t="e">
            <v>#REF!</v>
          </cell>
          <cell r="AC611" t="e">
            <v>#REF!</v>
          </cell>
          <cell r="AD611" t="e">
            <v>#REF!</v>
          </cell>
          <cell r="AE611" t="e">
            <v>#REF!</v>
          </cell>
        </row>
        <row r="612">
          <cell r="R612">
            <v>5</v>
          </cell>
          <cell r="T612" t="e">
            <v>#REF!</v>
          </cell>
          <cell r="U612" t="e">
            <v>#REF!</v>
          </cell>
          <cell r="V612" t="e">
            <v>#REF!</v>
          </cell>
          <cell r="W612" t="e">
            <v>#REF!</v>
          </cell>
          <cell r="X612" t="e">
            <v>#REF!</v>
          </cell>
          <cell r="Y612" t="e">
            <v>#REF!</v>
          </cell>
          <cell r="Z612" t="e">
            <v>#REF!</v>
          </cell>
          <cell r="AA612" t="e">
            <v>#REF!</v>
          </cell>
          <cell r="AB612" t="e">
            <v>#REF!</v>
          </cell>
          <cell r="AC612" t="e">
            <v>#REF!</v>
          </cell>
          <cell r="AD612" t="e">
            <v>#REF!</v>
          </cell>
          <cell r="AE612" t="e">
            <v>#REF!</v>
          </cell>
        </row>
        <row r="613">
          <cell r="R613">
            <v>5</v>
          </cell>
          <cell r="T613" t="e">
            <v>#REF!</v>
          </cell>
          <cell r="U613" t="e">
            <v>#REF!</v>
          </cell>
          <cell r="V613" t="e">
            <v>#REF!</v>
          </cell>
          <cell r="W613" t="e">
            <v>#REF!</v>
          </cell>
          <cell r="X613" t="e">
            <v>#REF!</v>
          </cell>
          <cell r="Y613" t="e">
            <v>#REF!</v>
          </cell>
          <cell r="Z613" t="e">
            <v>#REF!</v>
          </cell>
          <cell r="AA613" t="e">
            <v>#REF!</v>
          </cell>
          <cell r="AB613" t="e">
            <v>#REF!</v>
          </cell>
          <cell r="AC613" t="e">
            <v>#REF!</v>
          </cell>
          <cell r="AD613" t="e">
            <v>#REF!</v>
          </cell>
          <cell r="AE613" t="e">
            <v>#REF!</v>
          </cell>
        </row>
        <row r="614">
          <cell r="R614">
            <v>5</v>
          </cell>
          <cell r="T614" t="e">
            <v>#REF!</v>
          </cell>
          <cell r="U614" t="e">
            <v>#REF!</v>
          </cell>
          <cell r="V614" t="e">
            <v>#REF!</v>
          </cell>
          <cell r="W614" t="e">
            <v>#REF!</v>
          </cell>
          <cell r="X614" t="e">
            <v>#REF!</v>
          </cell>
          <cell r="Y614" t="e">
            <v>#REF!</v>
          </cell>
          <cell r="Z614" t="e">
            <v>#REF!</v>
          </cell>
          <cell r="AA614" t="e">
            <v>#REF!</v>
          </cell>
          <cell r="AB614" t="e">
            <v>#REF!</v>
          </cell>
          <cell r="AC614" t="e">
            <v>#REF!</v>
          </cell>
          <cell r="AD614" t="e">
            <v>#REF!</v>
          </cell>
          <cell r="AE614" t="e">
            <v>#REF!</v>
          </cell>
        </row>
        <row r="615">
          <cell r="R615">
            <v>5</v>
          </cell>
          <cell r="T615" t="str">
            <v>Ardipino Sarilau</v>
          </cell>
          <cell r="U615">
            <v>0</v>
          </cell>
          <cell r="V615" t="str">
            <v>L</v>
          </cell>
          <cell r="W615" t="str">
            <v>-</v>
          </cell>
          <cell r="X615" t="str">
            <v>Morotai</v>
          </cell>
          <cell r="Y615" t="str">
            <v>10.10.1994</v>
          </cell>
          <cell r="Z615">
            <v>28</v>
          </cell>
          <cell r="AA615" t="str">
            <v>-</v>
          </cell>
          <cell r="AB615" t="str">
            <v>SMA</v>
          </cell>
          <cell r="AC615" t="str">
            <v>Pelajar</v>
          </cell>
          <cell r="AD615" t="str">
            <v>Belum Kawin</v>
          </cell>
          <cell r="AE615" t="str">
            <v>Saudara</v>
          </cell>
        </row>
        <row r="616">
          <cell r="R616">
            <v>5</v>
          </cell>
          <cell r="T616" t="str">
            <v>Anu Toa</v>
          </cell>
          <cell r="U616">
            <v>0</v>
          </cell>
          <cell r="V616" t="str">
            <v>L</v>
          </cell>
          <cell r="W616" t="str">
            <v>-</v>
          </cell>
          <cell r="X616" t="str">
            <v>Morotai</v>
          </cell>
          <cell r="Y616" t="str">
            <v>31.01.1995</v>
          </cell>
          <cell r="Z616">
            <v>27</v>
          </cell>
          <cell r="AA616" t="str">
            <v>-</v>
          </cell>
          <cell r="AB616" t="str">
            <v>SMP</v>
          </cell>
          <cell r="AC616" t="str">
            <v>Pelajar</v>
          </cell>
          <cell r="AD616" t="str">
            <v>Belum Kawin</v>
          </cell>
          <cell r="AE616" t="str">
            <v>Saudara</v>
          </cell>
        </row>
        <row r="617">
          <cell r="R617">
            <v>5</v>
          </cell>
          <cell r="T617" t="str">
            <v>Yospina Satu</v>
          </cell>
          <cell r="U617">
            <v>0</v>
          </cell>
          <cell r="V617" t="str">
            <v>-</v>
          </cell>
          <cell r="W617" t="str">
            <v>P</v>
          </cell>
          <cell r="X617" t="str">
            <v>Morotai</v>
          </cell>
          <cell r="Y617" t="str">
            <v>14.02.1963</v>
          </cell>
          <cell r="Z617">
            <v>59</v>
          </cell>
          <cell r="AA617" t="str">
            <v>Cerai</v>
          </cell>
          <cell r="AB617" t="str">
            <v>SD</v>
          </cell>
          <cell r="AC617" t="str">
            <v>Tani</v>
          </cell>
          <cell r="AD617" t="str">
            <v>Kawin</v>
          </cell>
          <cell r="AE617" t="str">
            <v>Orang Tua</v>
          </cell>
        </row>
        <row r="618">
          <cell r="R618">
            <v>5</v>
          </cell>
          <cell r="T618" t="e">
            <v>#REF!</v>
          </cell>
          <cell r="U618" t="e">
            <v>#REF!</v>
          </cell>
          <cell r="V618" t="e">
            <v>#REF!</v>
          </cell>
          <cell r="W618" t="e">
            <v>#REF!</v>
          </cell>
          <cell r="X618" t="e">
            <v>#REF!</v>
          </cell>
          <cell r="Y618" t="e">
            <v>#REF!</v>
          </cell>
          <cell r="Z618" t="e">
            <v>#REF!</v>
          </cell>
          <cell r="AA618" t="e">
            <v>#REF!</v>
          </cell>
          <cell r="AB618" t="e">
            <v>#REF!</v>
          </cell>
          <cell r="AC618" t="e">
            <v>#REF!</v>
          </cell>
          <cell r="AD618" t="e">
            <v>#REF!</v>
          </cell>
          <cell r="AE618" t="e">
            <v>#REF!</v>
          </cell>
        </row>
        <row r="619">
          <cell r="R619">
            <v>5</v>
          </cell>
          <cell r="T619" t="e">
            <v>#REF!</v>
          </cell>
          <cell r="U619" t="e">
            <v>#REF!</v>
          </cell>
          <cell r="V619" t="e">
            <v>#REF!</v>
          </cell>
          <cell r="W619" t="e">
            <v>#REF!</v>
          </cell>
          <cell r="X619" t="e">
            <v>#REF!</v>
          </cell>
          <cell r="Y619" t="e">
            <v>#REF!</v>
          </cell>
          <cell r="Z619" t="e">
            <v>#REF!</v>
          </cell>
          <cell r="AA619" t="e">
            <v>#REF!</v>
          </cell>
          <cell r="AB619" t="e">
            <v>#REF!</v>
          </cell>
          <cell r="AC619" t="e">
            <v>#REF!</v>
          </cell>
          <cell r="AD619" t="e">
            <v>#REF!</v>
          </cell>
          <cell r="AE619" t="e">
            <v>#REF!</v>
          </cell>
        </row>
        <row r="620">
          <cell r="R620">
            <v>5</v>
          </cell>
          <cell r="T620" t="e">
            <v>#REF!</v>
          </cell>
          <cell r="U620" t="e">
            <v>#REF!</v>
          </cell>
          <cell r="V620" t="e">
            <v>#REF!</v>
          </cell>
          <cell r="W620" t="e">
            <v>#REF!</v>
          </cell>
          <cell r="X620" t="e">
            <v>#REF!</v>
          </cell>
          <cell r="Y620" t="e">
            <v>#REF!</v>
          </cell>
          <cell r="Z620" t="e">
            <v>#REF!</v>
          </cell>
          <cell r="AA620" t="e">
            <v>#REF!</v>
          </cell>
          <cell r="AB620" t="e">
            <v>#REF!</v>
          </cell>
          <cell r="AC620" t="e">
            <v>#REF!</v>
          </cell>
          <cell r="AD620" t="e">
            <v>#REF!</v>
          </cell>
          <cell r="AE620" t="e">
            <v>#REF!</v>
          </cell>
        </row>
        <row r="621">
          <cell r="R621">
            <v>5</v>
          </cell>
          <cell r="T621" t="e">
            <v>#REF!</v>
          </cell>
          <cell r="U621" t="e">
            <v>#REF!</v>
          </cell>
          <cell r="V621" t="e">
            <v>#REF!</v>
          </cell>
          <cell r="W621" t="e">
            <v>#REF!</v>
          </cell>
          <cell r="X621" t="e">
            <v>#REF!</v>
          </cell>
          <cell r="Y621" t="e">
            <v>#REF!</v>
          </cell>
          <cell r="Z621" t="e">
            <v>#REF!</v>
          </cell>
          <cell r="AA621" t="e">
            <v>#REF!</v>
          </cell>
          <cell r="AB621" t="e">
            <v>#REF!</v>
          </cell>
          <cell r="AC621" t="e">
            <v>#REF!</v>
          </cell>
          <cell r="AD621" t="e">
            <v>#REF!</v>
          </cell>
          <cell r="AE621" t="e">
            <v>#REF!</v>
          </cell>
        </row>
        <row r="622">
          <cell r="R622">
            <v>5</v>
          </cell>
          <cell r="T622" t="e">
            <v>#REF!</v>
          </cell>
          <cell r="U622" t="e">
            <v>#REF!</v>
          </cell>
          <cell r="V622" t="e">
            <v>#REF!</v>
          </cell>
          <cell r="W622" t="e">
            <v>#REF!</v>
          </cell>
          <cell r="X622" t="e">
            <v>#REF!</v>
          </cell>
          <cell r="Y622" t="e">
            <v>#REF!</v>
          </cell>
          <cell r="Z622" t="e">
            <v>#REF!</v>
          </cell>
          <cell r="AA622" t="e">
            <v>#REF!</v>
          </cell>
          <cell r="AB622" t="e">
            <v>#REF!</v>
          </cell>
          <cell r="AC622" t="e">
            <v>#REF!</v>
          </cell>
          <cell r="AD622" t="e">
            <v>#REF!</v>
          </cell>
          <cell r="AE622" t="e">
            <v>#REF!</v>
          </cell>
        </row>
        <row r="623">
          <cell r="R623">
            <v>5</v>
          </cell>
          <cell r="T623" t="e">
            <v>#REF!</v>
          </cell>
          <cell r="U623" t="e">
            <v>#REF!</v>
          </cell>
          <cell r="V623" t="e">
            <v>#REF!</v>
          </cell>
          <cell r="W623" t="e">
            <v>#REF!</v>
          </cell>
          <cell r="X623" t="e">
            <v>#REF!</v>
          </cell>
          <cell r="Y623" t="e">
            <v>#REF!</v>
          </cell>
          <cell r="Z623" t="e">
            <v>#REF!</v>
          </cell>
          <cell r="AA623" t="e">
            <v>#REF!</v>
          </cell>
          <cell r="AB623" t="e">
            <v>#REF!</v>
          </cell>
          <cell r="AC623" t="e">
            <v>#REF!</v>
          </cell>
          <cell r="AD623" t="e">
            <v>#REF!</v>
          </cell>
          <cell r="AE623" t="e">
            <v>#REF!</v>
          </cell>
        </row>
        <row r="624">
          <cell r="R624">
            <v>5</v>
          </cell>
          <cell r="T624" t="str">
            <v>Prinland Tarima</v>
          </cell>
          <cell r="U624" t="str">
            <v>WKO</v>
          </cell>
          <cell r="V624" t="str">
            <v>L</v>
          </cell>
          <cell r="W624" t="str">
            <v>-</v>
          </cell>
          <cell r="X624" t="str">
            <v>Tidore</v>
          </cell>
          <cell r="Y624" t="str">
            <v>15.08.1962</v>
          </cell>
          <cell r="Z624">
            <v>60</v>
          </cell>
          <cell r="AA624" t="str">
            <v>12.01.2004</v>
          </cell>
          <cell r="AB624" t="str">
            <v>SMA</v>
          </cell>
          <cell r="AC624" t="str">
            <v>Pensiunan POLRI</v>
          </cell>
          <cell r="AD624" t="str">
            <v>Kawin</v>
          </cell>
          <cell r="AE624" t="str">
            <v>Suami</v>
          </cell>
        </row>
        <row r="625">
          <cell r="R625">
            <v>5</v>
          </cell>
          <cell r="T625" t="str">
            <v>Yuan Ranno, S.Pd</v>
          </cell>
          <cell r="U625">
            <v>0</v>
          </cell>
          <cell r="V625" t="str">
            <v>-</v>
          </cell>
          <cell r="W625" t="str">
            <v>P</v>
          </cell>
          <cell r="X625" t="str">
            <v>Tibobo</v>
          </cell>
          <cell r="Y625" t="str">
            <v>01.12.1976</v>
          </cell>
          <cell r="Z625">
            <v>46</v>
          </cell>
          <cell r="AA625" t="str">
            <v>-</v>
          </cell>
          <cell r="AB625" t="str">
            <v>S1</v>
          </cell>
          <cell r="AC625" t="str">
            <v>Guru</v>
          </cell>
          <cell r="AD625" t="str">
            <v>Kawin</v>
          </cell>
          <cell r="AE625" t="str">
            <v>Istri</v>
          </cell>
        </row>
        <row r="626">
          <cell r="R626">
            <v>5</v>
          </cell>
          <cell r="T626" t="str">
            <v>Fiona M.Tarima</v>
          </cell>
          <cell r="U626">
            <v>0</v>
          </cell>
          <cell r="V626" t="str">
            <v>-</v>
          </cell>
          <cell r="W626" t="str">
            <v>P</v>
          </cell>
          <cell r="X626" t="str">
            <v>Tibobo</v>
          </cell>
          <cell r="Y626" t="str">
            <v>29.03.2003</v>
          </cell>
          <cell r="Z626">
            <v>19</v>
          </cell>
          <cell r="AA626" t="str">
            <v>-</v>
          </cell>
          <cell r="AB626" t="str">
            <v>S1</v>
          </cell>
          <cell r="AC626" t="str">
            <v>Mahasiswa</v>
          </cell>
          <cell r="AD626" t="str">
            <v>Belum Kawin</v>
          </cell>
          <cell r="AE626" t="str">
            <v>Anak</v>
          </cell>
        </row>
        <row r="627">
          <cell r="R627">
            <v>5</v>
          </cell>
          <cell r="T627" t="str">
            <v>Yulita V. Tarima</v>
          </cell>
          <cell r="U627">
            <v>0</v>
          </cell>
          <cell r="V627" t="str">
            <v>-</v>
          </cell>
          <cell r="W627" t="str">
            <v>P</v>
          </cell>
          <cell r="X627" t="str">
            <v>Ternate</v>
          </cell>
          <cell r="Y627" t="str">
            <v>12.07.2005</v>
          </cell>
          <cell r="Z627">
            <v>17</v>
          </cell>
          <cell r="AA627" t="str">
            <v>-</v>
          </cell>
          <cell r="AB627" t="str">
            <v>SMA</v>
          </cell>
          <cell r="AC627" t="str">
            <v>Siswa</v>
          </cell>
          <cell r="AD627" t="str">
            <v>Belum Kawin</v>
          </cell>
          <cell r="AE627" t="str">
            <v>Anak</v>
          </cell>
        </row>
        <row r="628">
          <cell r="R628">
            <v>5</v>
          </cell>
          <cell r="T628" t="str">
            <v>Christa O. Tarima</v>
          </cell>
          <cell r="U628">
            <v>0</v>
          </cell>
          <cell r="V628" t="str">
            <v>-</v>
          </cell>
          <cell r="W628" t="str">
            <v>P</v>
          </cell>
          <cell r="X628" t="str">
            <v>Tobelo</v>
          </cell>
          <cell r="Y628" t="str">
            <v>28.11.2008</v>
          </cell>
          <cell r="Z628">
            <v>14</v>
          </cell>
          <cell r="AA628" t="str">
            <v>-</v>
          </cell>
          <cell r="AB628" t="str">
            <v>SMP</v>
          </cell>
          <cell r="AC628" t="str">
            <v>Siswa</v>
          </cell>
          <cell r="AD628" t="str">
            <v>Belum Kawin</v>
          </cell>
          <cell r="AE628" t="str">
            <v>Anak</v>
          </cell>
        </row>
        <row r="629">
          <cell r="R629">
            <v>5</v>
          </cell>
          <cell r="T629" t="e">
            <v>#REF!</v>
          </cell>
          <cell r="U629" t="e">
            <v>#REF!</v>
          </cell>
          <cell r="V629" t="e">
            <v>#REF!</v>
          </cell>
          <cell r="W629" t="e">
            <v>#REF!</v>
          </cell>
          <cell r="X629" t="e">
            <v>#REF!</v>
          </cell>
          <cell r="Y629" t="e">
            <v>#REF!</v>
          </cell>
          <cell r="Z629" t="e">
            <v>#REF!</v>
          </cell>
          <cell r="AA629" t="e">
            <v>#REF!</v>
          </cell>
          <cell r="AB629" t="e">
            <v>#REF!</v>
          </cell>
          <cell r="AC629" t="e">
            <v>#REF!</v>
          </cell>
          <cell r="AD629" t="e">
            <v>#REF!</v>
          </cell>
          <cell r="AE629" t="e">
            <v>#REF!</v>
          </cell>
        </row>
        <row r="630">
          <cell r="R630">
            <v>5</v>
          </cell>
          <cell r="T630" t="e">
            <v>#REF!</v>
          </cell>
          <cell r="U630" t="e">
            <v>#REF!</v>
          </cell>
          <cell r="V630" t="e">
            <v>#REF!</v>
          </cell>
          <cell r="W630" t="e">
            <v>#REF!</v>
          </cell>
          <cell r="X630" t="e">
            <v>#REF!</v>
          </cell>
          <cell r="Y630" t="e">
            <v>#REF!</v>
          </cell>
          <cell r="Z630" t="e">
            <v>#REF!</v>
          </cell>
          <cell r="AA630" t="e">
            <v>#REF!</v>
          </cell>
          <cell r="AB630" t="e">
            <v>#REF!</v>
          </cell>
          <cell r="AC630" t="e">
            <v>#REF!</v>
          </cell>
          <cell r="AD630" t="e">
            <v>#REF!</v>
          </cell>
          <cell r="AE630" t="e">
            <v>#REF!</v>
          </cell>
        </row>
        <row r="631">
          <cell r="R631">
            <v>5</v>
          </cell>
          <cell r="T631" t="e">
            <v>#REF!</v>
          </cell>
          <cell r="U631" t="e">
            <v>#REF!</v>
          </cell>
          <cell r="V631" t="e">
            <v>#REF!</v>
          </cell>
          <cell r="W631" t="e">
            <v>#REF!</v>
          </cell>
          <cell r="X631" t="e">
            <v>#REF!</v>
          </cell>
          <cell r="Y631" t="e">
            <v>#REF!</v>
          </cell>
          <cell r="Z631" t="e">
            <v>#REF!</v>
          </cell>
          <cell r="AA631" t="e">
            <v>#REF!</v>
          </cell>
          <cell r="AB631" t="e">
            <v>#REF!</v>
          </cell>
          <cell r="AC631" t="e">
            <v>#REF!</v>
          </cell>
          <cell r="AD631" t="e">
            <v>#REF!</v>
          </cell>
          <cell r="AE631" t="e">
            <v>#REF!</v>
          </cell>
        </row>
        <row r="632">
          <cell r="R632">
            <v>5</v>
          </cell>
          <cell r="T632" t="e">
            <v>#REF!</v>
          </cell>
          <cell r="U632" t="e">
            <v>#REF!</v>
          </cell>
          <cell r="V632" t="e">
            <v>#REF!</v>
          </cell>
          <cell r="W632" t="e">
            <v>#REF!</v>
          </cell>
          <cell r="X632" t="e">
            <v>#REF!</v>
          </cell>
          <cell r="Y632" t="e">
            <v>#REF!</v>
          </cell>
          <cell r="Z632" t="e">
            <v>#REF!</v>
          </cell>
          <cell r="AA632" t="e">
            <v>#REF!</v>
          </cell>
          <cell r="AB632" t="e">
            <v>#REF!</v>
          </cell>
          <cell r="AC632" t="e">
            <v>#REF!</v>
          </cell>
          <cell r="AD632" t="e">
            <v>#REF!</v>
          </cell>
          <cell r="AE632" t="e">
            <v>#REF!</v>
          </cell>
        </row>
        <row r="633">
          <cell r="R633">
            <v>5</v>
          </cell>
          <cell r="T633" t="e">
            <v>#REF!</v>
          </cell>
          <cell r="U633" t="e">
            <v>#REF!</v>
          </cell>
          <cell r="V633" t="e">
            <v>#REF!</v>
          </cell>
          <cell r="W633" t="e">
            <v>#REF!</v>
          </cell>
          <cell r="X633" t="e">
            <v>#REF!</v>
          </cell>
          <cell r="Y633" t="e">
            <v>#REF!</v>
          </cell>
          <cell r="Z633" t="e">
            <v>#REF!</v>
          </cell>
          <cell r="AA633" t="e">
            <v>#REF!</v>
          </cell>
          <cell r="AB633" t="e">
            <v>#REF!</v>
          </cell>
          <cell r="AC633" t="e">
            <v>#REF!</v>
          </cell>
          <cell r="AD633" t="e">
            <v>#REF!</v>
          </cell>
          <cell r="AE633" t="e">
            <v>#REF!</v>
          </cell>
        </row>
        <row r="634">
          <cell r="R634">
            <v>5</v>
          </cell>
          <cell r="T634" t="str">
            <v>Toris Reredi</v>
          </cell>
          <cell r="U634">
            <v>0</v>
          </cell>
          <cell r="V634" t="str">
            <v>L</v>
          </cell>
          <cell r="W634" t="str">
            <v>-</v>
          </cell>
          <cell r="X634" t="str">
            <v>Kao</v>
          </cell>
          <cell r="Y634" t="str">
            <v>-</v>
          </cell>
          <cell r="Z634" t="e">
            <v>#VALUE!</v>
          </cell>
          <cell r="AA634" t="str">
            <v>-</v>
          </cell>
          <cell r="AB634" t="str">
            <v>-</v>
          </cell>
          <cell r="AC634" t="str">
            <v>-</v>
          </cell>
          <cell r="AD634" t="str">
            <v>Belum Kawin</v>
          </cell>
          <cell r="AE634" t="str">
            <v>Kerabat</v>
          </cell>
        </row>
        <row r="635">
          <cell r="R635">
            <v>5</v>
          </cell>
          <cell r="T635" t="e">
            <v>#REF!</v>
          </cell>
          <cell r="U635" t="e">
            <v>#REF!</v>
          </cell>
          <cell r="V635" t="e">
            <v>#REF!</v>
          </cell>
          <cell r="W635" t="e">
            <v>#REF!</v>
          </cell>
          <cell r="X635" t="e">
            <v>#REF!</v>
          </cell>
          <cell r="Y635" t="e">
            <v>#REF!</v>
          </cell>
          <cell r="Z635" t="e">
            <v>#REF!</v>
          </cell>
          <cell r="AA635" t="e">
            <v>#REF!</v>
          </cell>
          <cell r="AB635" t="e">
            <v>#REF!</v>
          </cell>
          <cell r="AC635" t="e">
            <v>#REF!</v>
          </cell>
          <cell r="AD635" t="e">
            <v>#REF!</v>
          </cell>
          <cell r="AE635" t="e">
            <v>#REF!</v>
          </cell>
        </row>
        <row r="636">
          <cell r="R636">
            <v>5</v>
          </cell>
          <cell r="T636" t="e">
            <v>#REF!</v>
          </cell>
          <cell r="U636" t="e">
            <v>#REF!</v>
          </cell>
          <cell r="V636" t="e">
            <v>#REF!</v>
          </cell>
          <cell r="W636" t="e">
            <v>#REF!</v>
          </cell>
          <cell r="X636" t="e">
            <v>#REF!</v>
          </cell>
          <cell r="Y636" t="e">
            <v>#REF!</v>
          </cell>
          <cell r="Z636" t="e">
            <v>#REF!</v>
          </cell>
          <cell r="AA636" t="e">
            <v>#REF!</v>
          </cell>
          <cell r="AB636" t="e">
            <v>#REF!</v>
          </cell>
          <cell r="AC636" t="e">
            <v>#REF!</v>
          </cell>
          <cell r="AD636" t="e">
            <v>#REF!</v>
          </cell>
          <cell r="AE636" t="e">
            <v>#REF!</v>
          </cell>
        </row>
        <row r="637">
          <cell r="R637">
            <v>5</v>
          </cell>
          <cell r="T637" t="e">
            <v>#REF!</v>
          </cell>
          <cell r="U637" t="e">
            <v>#REF!</v>
          </cell>
          <cell r="V637" t="e">
            <v>#REF!</v>
          </cell>
          <cell r="W637" t="e">
            <v>#REF!</v>
          </cell>
          <cell r="X637" t="e">
            <v>#REF!</v>
          </cell>
          <cell r="Y637" t="e">
            <v>#REF!</v>
          </cell>
          <cell r="Z637" t="e">
            <v>#REF!</v>
          </cell>
          <cell r="AA637" t="e">
            <v>#REF!</v>
          </cell>
          <cell r="AB637" t="e">
            <v>#REF!</v>
          </cell>
          <cell r="AC637" t="e">
            <v>#REF!</v>
          </cell>
          <cell r="AD637" t="e">
            <v>#REF!</v>
          </cell>
          <cell r="AE637" t="e">
            <v>#REF!</v>
          </cell>
        </row>
        <row r="638">
          <cell r="R638">
            <v>5</v>
          </cell>
          <cell r="T638" t="e">
            <v>#REF!</v>
          </cell>
          <cell r="U638" t="e">
            <v>#REF!</v>
          </cell>
          <cell r="V638" t="e">
            <v>#REF!</v>
          </cell>
          <cell r="W638" t="e">
            <v>#REF!</v>
          </cell>
          <cell r="X638" t="e">
            <v>#REF!</v>
          </cell>
          <cell r="Y638" t="e">
            <v>#REF!</v>
          </cell>
          <cell r="Z638" t="e">
            <v>#REF!</v>
          </cell>
          <cell r="AA638" t="e">
            <v>#REF!</v>
          </cell>
          <cell r="AB638" t="e">
            <v>#REF!</v>
          </cell>
          <cell r="AC638" t="e">
            <v>#REF!</v>
          </cell>
          <cell r="AD638" t="e">
            <v>#REF!</v>
          </cell>
          <cell r="AE638" t="e">
            <v>#REF!</v>
          </cell>
        </row>
        <row r="639">
          <cell r="R639">
            <v>5</v>
          </cell>
          <cell r="T639" t="e">
            <v>#REF!</v>
          </cell>
          <cell r="U639" t="e">
            <v>#REF!</v>
          </cell>
          <cell r="V639" t="e">
            <v>#REF!</v>
          </cell>
          <cell r="W639" t="e">
            <v>#REF!</v>
          </cell>
          <cell r="X639" t="e">
            <v>#REF!</v>
          </cell>
          <cell r="Y639" t="e">
            <v>#REF!</v>
          </cell>
          <cell r="Z639" t="e">
            <v>#REF!</v>
          </cell>
          <cell r="AA639" t="e">
            <v>#REF!</v>
          </cell>
          <cell r="AB639" t="e">
            <v>#REF!</v>
          </cell>
          <cell r="AC639" t="e">
            <v>#REF!</v>
          </cell>
          <cell r="AD639" t="e">
            <v>#REF!</v>
          </cell>
          <cell r="AE639" t="e">
            <v>#REF!</v>
          </cell>
        </row>
        <row r="640">
          <cell r="R640">
            <v>5</v>
          </cell>
          <cell r="T640" t="str">
            <v>Wenny Filtagus Niomba, A.Md</v>
          </cell>
          <cell r="U640" t="str">
            <v>WKO</v>
          </cell>
          <cell r="V640" t="str">
            <v>L</v>
          </cell>
          <cell r="W640" t="str">
            <v>-</v>
          </cell>
          <cell r="X640" t="str">
            <v>Wayabula</v>
          </cell>
          <cell r="Y640" t="str">
            <v>03.06.1979</v>
          </cell>
          <cell r="Z640">
            <v>43</v>
          </cell>
          <cell r="AA640" t="str">
            <v>25.06.2008</v>
          </cell>
          <cell r="AB640" t="str">
            <v>D3</v>
          </cell>
          <cell r="AC640" t="str">
            <v>Swasta</v>
          </cell>
          <cell r="AD640" t="str">
            <v>Kawin</v>
          </cell>
          <cell r="AE640" t="str">
            <v>Suami</v>
          </cell>
        </row>
        <row r="641">
          <cell r="R641">
            <v>5</v>
          </cell>
          <cell r="T641" t="str">
            <v>Irna Rulinda Manzanaris, A.Md</v>
          </cell>
          <cell r="U641">
            <v>0</v>
          </cell>
          <cell r="V641" t="str">
            <v>-</v>
          </cell>
          <cell r="W641" t="str">
            <v>P</v>
          </cell>
          <cell r="X641" t="str">
            <v>Ternate</v>
          </cell>
          <cell r="Y641" t="str">
            <v>06.04.1985</v>
          </cell>
          <cell r="Z641">
            <v>37</v>
          </cell>
          <cell r="AA641" t="str">
            <v>-</v>
          </cell>
          <cell r="AB641" t="str">
            <v>D3</v>
          </cell>
          <cell r="AC641" t="str">
            <v>IRT</v>
          </cell>
          <cell r="AD641" t="str">
            <v>Kawin</v>
          </cell>
          <cell r="AE641" t="str">
            <v>Istri</v>
          </cell>
        </row>
        <row r="642">
          <cell r="R642">
            <v>5</v>
          </cell>
          <cell r="T642" t="str">
            <v>Hantolya Kurniawati Niomba</v>
          </cell>
          <cell r="U642">
            <v>0</v>
          </cell>
          <cell r="V642" t="str">
            <v>-</v>
          </cell>
          <cell r="W642" t="str">
            <v>P</v>
          </cell>
          <cell r="X642" t="str">
            <v>WKO</v>
          </cell>
          <cell r="Y642" t="str">
            <v>30.08.2008</v>
          </cell>
          <cell r="Z642">
            <v>14</v>
          </cell>
          <cell r="AA642" t="str">
            <v>-</v>
          </cell>
          <cell r="AB642" t="str">
            <v>SMP</v>
          </cell>
          <cell r="AC642" t="str">
            <v>Siswa</v>
          </cell>
          <cell r="AD642" t="str">
            <v>Belum Kawin</v>
          </cell>
          <cell r="AE642" t="str">
            <v>Anak</v>
          </cell>
        </row>
        <row r="643">
          <cell r="R643">
            <v>5</v>
          </cell>
          <cell r="T643" t="str">
            <v>Sarah Evelyn Niomba</v>
          </cell>
          <cell r="U643">
            <v>0</v>
          </cell>
          <cell r="V643" t="str">
            <v>-</v>
          </cell>
          <cell r="W643" t="str">
            <v>P</v>
          </cell>
          <cell r="X643" t="str">
            <v>Tobelo</v>
          </cell>
          <cell r="Y643" t="str">
            <v>02.10.2012</v>
          </cell>
          <cell r="Z643">
            <v>10</v>
          </cell>
          <cell r="AA643" t="str">
            <v>-</v>
          </cell>
          <cell r="AB643" t="str">
            <v>SD</v>
          </cell>
          <cell r="AC643" t="str">
            <v>Siswa</v>
          </cell>
          <cell r="AD643" t="str">
            <v>Belum Kawin</v>
          </cell>
          <cell r="AE643" t="str">
            <v>Anak</v>
          </cell>
        </row>
        <row r="644">
          <cell r="R644">
            <v>5</v>
          </cell>
          <cell r="T644" t="e">
            <v>#REF!</v>
          </cell>
          <cell r="U644" t="e">
            <v>#REF!</v>
          </cell>
          <cell r="V644" t="e">
            <v>#REF!</v>
          </cell>
          <cell r="W644" t="e">
            <v>#REF!</v>
          </cell>
          <cell r="X644" t="e">
            <v>#REF!</v>
          </cell>
          <cell r="Y644" t="e">
            <v>#REF!</v>
          </cell>
          <cell r="Z644" t="e">
            <v>#REF!</v>
          </cell>
          <cell r="AA644" t="e">
            <v>#REF!</v>
          </cell>
          <cell r="AB644" t="e">
            <v>#REF!</v>
          </cell>
          <cell r="AC644" t="e">
            <v>#REF!</v>
          </cell>
          <cell r="AD644" t="e">
            <v>#REF!</v>
          </cell>
          <cell r="AE644" t="e">
            <v>#REF!</v>
          </cell>
        </row>
        <row r="645">
          <cell r="R645">
            <v>5</v>
          </cell>
          <cell r="T645" t="e">
            <v>#REF!</v>
          </cell>
          <cell r="U645" t="e">
            <v>#REF!</v>
          </cell>
          <cell r="V645" t="e">
            <v>#REF!</v>
          </cell>
          <cell r="W645" t="e">
            <v>#REF!</v>
          </cell>
          <cell r="X645" t="e">
            <v>#REF!</v>
          </cell>
          <cell r="Y645" t="e">
            <v>#REF!</v>
          </cell>
          <cell r="Z645" t="e">
            <v>#REF!</v>
          </cell>
          <cell r="AA645" t="e">
            <v>#REF!</v>
          </cell>
          <cell r="AB645" t="e">
            <v>#REF!</v>
          </cell>
          <cell r="AC645" t="e">
            <v>#REF!</v>
          </cell>
          <cell r="AD645" t="e">
            <v>#REF!</v>
          </cell>
          <cell r="AE645" t="e">
            <v>#REF!</v>
          </cell>
        </row>
        <row r="646">
          <cell r="R646">
            <v>5</v>
          </cell>
          <cell r="T646" t="e">
            <v>#REF!</v>
          </cell>
          <cell r="U646" t="e">
            <v>#REF!</v>
          </cell>
          <cell r="V646" t="e">
            <v>#REF!</v>
          </cell>
          <cell r="W646" t="e">
            <v>#REF!</v>
          </cell>
          <cell r="X646" t="e">
            <v>#REF!</v>
          </cell>
          <cell r="Y646" t="e">
            <v>#REF!</v>
          </cell>
          <cell r="Z646" t="e">
            <v>#REF!</v>
          </cell>
          <cell r="AA646" t="e">
            <v>#REF!</v>
          </cell>
          <cell r="AB646" t="e">
            <v>#REF!</v>
          </cell>
          <cell r="AC646" t="e">
            <v>#REF!</v>
          </cell>
          <cell r="AD646" t="e">
            <v>#REF!</v>
          </cell>
          <cell r="AE646" t="e">
            <v>#REF!</v>
          </cell>
        </row>
        <row r="647">
          <cell r="R647">
            <v>5</v>
          </cell>
          <cell r="T647" t="str">
            <v>Yunus Lantaka</v>
          </cell>
          <cell r="U647" t="str">
            <v>WKO</v>
          </cell>
          <cell r="V647" t="str">
            <v>L</v>
          </cell>
          <cell r="W647" t="str">
            <v>-</v>
          </cell>
          <cell r="X647" t="str">
            <v>WKO</v>
          </cell>
          <cell r="Y647" t="str">
            <v>15.06.1979</v>
          </cell>
          <cell r="Z647">
            <v>43</v>
          </cell>
          <cell r="AA647" t="str">
            <v>13.03.2008</v>
          </cell>
          <cell r="AB647" t="str">
            <v>SMA</v>
          </cell>
          <cell r="AC647" t="str">
            <v>Sopir</v>
          </cell>
          <cell r="AD647" t="str">
            <v>Kawin</v>
          </cell>
          <cell r="AE647" t="str">
            <v>Suami</v>
          </cell>
        </row>
        <row r="648">
          <cell r="R648">
            <v>5</v>
          </cell>
          <cell r="T648" t="str">
            <v>Ferlinda Andalangi</v>
          </cell>
          <cell r="U648">
            <v>0</v>
          </cell>
          <cell r="V648" t="str">
            <v>-</v>
          </cell>
          <cell r="W648" t="str">
            <v>P</v>
          </cell>
          <cell r="X648" t="str">
            <v>Wosia</v>
          </cell>
          <cell r="Y648" t="str">
            <v>12.02.1982</v>
          </cell>
          <cell r="Z648">
            <v>40</v>
          </cell>
          <cell r="AA648" t="str">
            <v>-</v>
          </cell>
          <cell r="AB648" t="str">
            <v>SMA</v>
          </cell>
          <cell r="AC648" t="str">
            <v>IRT</v>
          </cell>
          <cell r="AD648" t="str">
            <v>Kawin</v>
          </cell>
          <cell r="AE648" t="str">
            <v>Istri</v>
          </cell>
        </row>
        <row r="649">
          <cell r="R649">
            <v>5</v>
          </cell>
          <cell r="T649" t="str">
            <v>Mellyer H. Lantaka</v>
          </cell>
          <cell r="U649">
            <v>0</v>
          </cell>
          <cell r="V649" t="str">
            <v>L</v>
          </cell>
          <cell r="W649" t="str">
            <v>-</v>
          </cell>
          <cell r="X649" t="str">
            <v>WKO</v>
          </cell>
          <cell r="Y649" t="str">
            <v>11.08.2007</v>
          </cell>
          <cell r="Z649">
            <v>15</v>
          </cell>
          <cell r="AA649" t="str">
            <v>-</v>
          </cell>
          <cell r="AB649" t="str">
            <v>SMP</v>
          </cell>
          <cell r="AC649" t="str">
            <v>Siswa</v>
          </cell>
          <cell r="AD649" t="str">
            <v>Belum Kawin</v>
          </cell>
          <cell r="AE649" t="str">
            <v>Anak</v>
          </cell>
        </row>
        <row r="650">
          <cell r="R650">
            <v>5</v>
          </cell>
          <cell r="T650" t="str">
            <v>Tony Patty</v>
          </cell>
          <cell r="U650" t="str">
            <v>WKO</v>
          </cell>
          <cell r="V650" t="str">
            <v>L</v>
          </cell>
          <cell r="W650" t="str">
            <v>-</v>
          </cell>
          <cell r="X650" t="str">
            <v>Ambon</v>
          </cell>
          <cell r="Y650" t="str">
            <v>21.04.1966</v>
          </cell>
          <cell r="Z650">
            <v>56</v>
          </cell>
          <cell r="AA650" t="str">
            <v>-</v>
          </cell>
          <cell r="AB650" t="str">
            <v>STM</v>
          </cell>
          <cell r="AC650" t="str">
            <v>Tukang Kayu</v>
          </cell>
          <cell r="AD650" t="str">
            <v>Kawin</v>
          </cell>
          <cell r="AE650" t="str">
            <v>Kepala Keluarga</v>
          </cell>
        </row>
        <row r="651">
          <cell r="R651">
            <v>5</v>
          </cell>
          <cell r="T651" t="str">
            <v>Veny Tamamengka</v>
          </cell>
          <cell r="U651">
            <v>0</v>
          </cell>
          <cell r="V651" t="str">
            <v>-</v>
          </cell>
          <cell r="W651" t="str">
            <v>P</v>
          </cell>
          <cell r="X651" t="str">
            <v>Buli</v>
          </cell>
          <cell r="Y651" t="str">
            <v>18.02.1980</v>
          </cell>
          <cell r="Z651">
            <v>42</v>
          </cell>
          <cell r="AA651" t="str">
            <v>-</v>
          </cell>
          <cell r="AB651" t="str">
            <v>SMA</v>
          </cell>
          <cell r="AC651" t="str">
            <v>IRT</v>
          </cell>
          <cell r="AD651" t="str">
            <v>Kawin</v>
          </cell>
          <cell r="AE651" t="str">
            <v>Istri</v>
          </cell>
        </row>
        <row r="652">
          <cell r="R652">
            <v>5</v>
          </cell>
          <cell r="T652" t="str">
            <v>Christian G. M. Patty</v>
          </cell>
          <cell r="U652">
            <v>0</v>
          </cell>
          <cell r="V652" t="str">
            <v>L</v>
          </cell>
          <cell r="W652" t="str">
            <v>-</v>
          </cell>
          <cell r="X652" t="str">
            <v>Buli</v>
          </cell>
          <cell r="Y652" t="str">
            <v>19.09.2004</v>
          </cell>
          <cell r="Z652">
            <v>18</v>
          </cell>
          <cell r="AA652" t="str">
            <v>-</v>
          </cell>
          <cell r="AB652" t="str">
            <v>SMA</v>
          </cell>
          <cell r="AC652" t="str">
            <v>Siswa</v>
          </cell>
          <cell r="AD652" t="str">
            <v>Belum Kawin</v>
          </cell>
          <cell r="AE652" t="str">
            <v>Anak</v>
          </cell>
        </row>
        <row r="653">
          <cell r="R653">
            <v>5</v>
          </cell>
          <cell r="T653" t="str">
            <v>Juan Antonio Patty</v>
          </cell>
          <cell r="U653">
            <v>0</v>
          </cell>
          <cell r="V653" t="str">
            <v>L</v>
          </cell>
          <cell r="W653" t="str">
            <v>-</v>
          </cell>
          <cell r="X653" t="str">
            <v>Buli</v>
          </cell>
          <cell r="Y653" t="str">
            <v>07.01.2007</v>
          </cell>
          <cell r="Z653">
            <v>15</v>
          </cell>
          <cell r="AA653" t="str">
            <v>-</v>
          </cell>
          <cell r="AB653" t="str">
            <v>TK</v>
          </cell>
          <cell r="AC653" t="str">
            <v>Pelajar</v>
          </cell>
          <cell r="AD653" t="str">
            <v>Belum Kawin</v>
          </cell>
          <cell r="AE653" t="str">
            <v>Anak</v>
          </cell>
        </row>
        <row r="654">
          <cell r="N654" t="str">
            <v>L38</v>
          </cell>
          <cell r="R654">
            <v>5</v>
          </cell>
          <cell r="T654" t="e">
            <v>#REF!</v>
          </cell>
          <cell r="U654" t="e">
            <v>#REF!</v>
          </cell>
          <cell r="V654" t="e">
            <v>#REF!</v>
          </cell>
          <cell r="W654" t="e">
            <v>#REF!</v>
          </cell>
          <cell r="X654" t="e">
            <v>#REF!</v>
          </cell>
          <cell r="Y654" t="e">
            <v>#REF!</v>
          </cell>
          <cell r="Z654" t="e">
            <v>#REF!</v>
          </cell>
          <cell r="AA654" t="e">
            <v>#REF!</v>
          </cell>
          <cell r="AB654" t="e">
            <v>#REF!</v>
          </cell>
          <cell r="AC654" t="e">
            <v>#REF!</v>
          </cell>
          <cell r="AD654" t="e">
            <v>#REF!</v>
          </cell>
          <cell r="AE654" t="e">
            <v>#REF!</v>
          </cell>
        </row>
        <row r="655">
          <cell r="R655">
            <v>5</v>
          </cell>
          <cell r="T655" t="e">
            <v>#REF!</v>
          </cell>
          <cell r="U655" t="e">
            <v>#REF!</v>
          </cell>
          <cell r="V655" t="e">
            <v>#REF!</v>
          </cell>
          <cell r="W655" t="e">
            <v>#REF!</v>
          </cell>
          <cell r="X655" t="e">
            <v>#REF!</v>
          </cell>
          <cell r="Y655" t="e">
            <v>#REF!</v>
          </cell>
          <cell r="Z655" t="e">
            <v>#REF!</v>
          </cell>
          <cell r="AA655" t="e">
            <v>#REF!</v>
          </cell>
          <cell r="AB655" t="e">
            <v>#REF!</v>
          </cell>
          <cell r="AC655" t="e">
            <v>#REF!</v>
          </cell>
          <cell r="AD655" t="e">
            <v>#REF!</v>
          </cell>
          <cell r="AE655" t="e">
            <v>#REF!</v>
          </cell>
        </row>
        <row r="656">
          <cell r="R656">
            <v>5</v>
          </cell>
          <cell r="T656" t="e">
            <v>#REF!</v>
          </cell>
          <cell r="U656" t="e">
            <v>#REF!</v>
          </cell>
          <cell r="V656" t="e">
            <v>#REF!</v>
          </cell>
          <cell r="W656" t="e">
            <v>#REF!</v>
          </cell>
          <cell r="X656" t="e">
            <v>#REF!</v>
          </cell>
          <cell r="Y656" t="e">
            <v>#REF!</v>
          </cell>
          <cell r="Z656" t="e">
            <v>#REF!</v>
          </cell>
          <cell r="AA656" t="e">
            <v>#REF!</v>
          </cell>
          <cell r="AB656" t="e">
            <v>#REF!</v>
          </cell>
          <cell r="AC656" t="e">
            <v>#REF!</v>
          </cell>
          <cell r="AD656" t="e">
            <v>#REF!</v>
          </cell>
          <cell r="AE656" t="e">
            <v>#REF!</v>
          </cell>
        </row>
        <row r="657">
          <cell r="R657">
            <v>5</v>
          </cell>
          <cell r="T657" t="e">
            <v>#REF!</v>
          </cell>
          <cell r="U657" t="e">
            <v>#REF!</v>
          </cell>
          <cell r="V657" t="e">
            <v>#REF!</v>
          </cell>
          <cell r="W657" t="e">
            <v>#REF!</v>
          </cell>
          <cell r="X657" t="e">
            <v>#REF!</v>
          </cell>
          <cell r="Y657" t="e">
            <v>#REF!</v>
          </cell>
          <cell r="Z657" t="e">
            <v>#REF!</v>
          </cell>
          <cell r="AA657" t="e">
            <v>#REF!</v>
          </cell>
          <cell r="AB657" t="e">
            <v>#REF!</v>
          </cell>
          <cell r="AC657" t="e">
            <v>#REF!</v>
          </cell>
          <cell r="AD657" t="e">
            <v>#REF!</v>
          </cell>
          <cell r="AE657" t="e">
            <v>#REF!</v>
          </cell>
        </row>
        <row r="658">
          <cell r="R658">
            <v>5</v>
          </cell>
          <cell r="T658" t="e">
            <v>#REF!</v>
          </cell>
          <cell r="U658" t="e">
            <v>#REF!</v>
          </cell>
          <cell r="V658" t="e">
            <v>#REF!</v>
          </cell>
          <cell r="W658" t="e">
            <v>#REF!</v>
          </cell>
          <cell r="X658" t="e">
            <v>#REF!</v>
          </cell>
          <cell r="Y658" t="e">
            <v>#REF!</v>
          </cell>
          <cell r="Z658" t="e">
            <v>#REF!</v>
          </cell>
          <cell r="AA658" t="e">
            <v>#REF!</v>
          </cell>
          <cell r="AB658" t="e">
            <v>#REF!</v>
          </cell>
          <cell r="AC658" t="e">
            <v>#REF!</v>
          </cell>
          <cell r="AD658" t="e">
            <v>#REF!</v>
          </cell>
          <cell r="AE658" t="e">
            <v>#REF!</v>
          </cell>
        </row>
        <row r="659">
          <cell r="R659">
            <v>5</v>
          </cell>
          <cell r="T659" t="e">
            <v>#REF!</v>
          </cell>
          <cell r="U659" t="e">
            <v>#REF!</v>
          </cell>
          <cell r="V659" t="e">
            <v>#REF!</v>
          </cell>
          <cell r="W659" t="e">
            <v>#REF!</v>
          </cell>
          <cell r="X659" t="e">
            <v>#REF!</v>
          </cell>
          <cell r="Y659" t="e">
            <v>#REF!</v>
          </cell>
          <cell r="Z659" t="e">
            <v>#REF!</v>
          </cell>
          <cell r="AA659" t="e">
            <v>#REF!</v>
          </cell>
          <cell r="AB659" t="e">
            <v>#REF!</v>
          </cell>
          <cell r="AC659" t="e">
            <v>#REF!</v>
          </cell>
          <cell r="AD659" t="e">
            <v>#REF!</v>
          </cell>
          <cell r="AE659" t="e">
            <v>#REF!</v>
          </cell>
        </row>
        <row r="660">
          <cell r="R660">
            <v>5</v>
          </cell>
          <cell r="T660" t="e">
            <v>#REF!</v>
          </cell>
          <cell r="U660" t="e">
            <v>#REF!</v>
          </cell>
          <cell r="V660" t="e">
            <v>#REF!</v>
          </cell>
          <cell r="W660" t="e">
            <v>#REF!</v>
          </cell>
          <cell r="X660" t="e">
            <v>#REF!</v>
          </cell>
          <cell r="Y660" t="e">
            <v>#REF!</v>
          </cell>
          <cell r="Z660" t="e">
            <v>#REF!</v>
          </cell>
          <cell r="AA660" t="e">
            <v>#REF!</v>
          </cell>
          <cell r="AB660" t="e">
            <v>#REF!</v>
          </cell>
          <cell r="AC660" t="e">
            <v>#REF!</v>
          </cell>
          <cell r="AD660" t="e">
            <v>#REF!</v>
          </cell>
          <cell r="AE660" t="e">
            <v>#REF!</v>
          </cell>
        </row>
        <row r="661">
          <cell r="R661">
            <v>5</v>
          </cell>
          <cell r="T661" t="e">
            <v>#REF!</v>
          </cell>
          <cell r="U661" t="e">
            <v>#REF!</v>
          </cell>
          <cell r="V661" t="e">
            <v>#REF!</v>
          </cell>
          <cell r="W661" t="e">
            <v>#REF!</v>
          </cell>
          <cell r="X661" t="e">
            <v>#REF!</v>
          </cell>
          <cell r="Y661" t="e">
            <v>#REF!</v>
          </cell>
          <cell r="Z661" t="e">
            <v>#REF!</v>
          </cell>
          <cell r="AA661" t="e">
            <v>#REF!</v>
          </cell>
          <cell r="AB661" t="e">
            <v>#REF!</v>
          </cell>
          <cell r="AC661" t="e">
            <v>#REF!</v>
          </cell>
          <cell r="AD661" t="e">
            <v>#REF!</v>
          </cell>
          <cell r="AE661" t="e">
            <v>#REF!</v>
          </cell>
        </row>
        <row r="662">
          <cell r="R662">
            <v>5</v>
          </cell>
          <cell r="T662" t="str">
            <v>Sonny Wenno</v>
          </cell>
          <cell r="U662" t="str">
            <v>WKO</v>
          </cell>
          <cell r="V662" t="str">
            <v>L</v>
          </cell>
          <cell r="W662" t="str">
            <v>-</v>
          </cell>
          <cell r="X662" t="str">
            <v>Morotai</v>
          </cell>
          <cell r="Y662" t="str">
            <v>17.06.1983</v>
          </cell>
          <cell r="Z662">
            <v>39</v>
          </cell>
          <cell r="AA662" t="str">
            <v>26.12.2011</v>
          </cell>
          <cell r="AB662" t="str">
            <v>SMA</v>
          </cell>
          <cell r="AC662" t="str">
            <v>Swasta</v>
          </cell>
          <cell r="AD662" t="str">
            <v>Kawin</v>
          </cell>
          <cell r="AE662" t="str">
            <v>Suami</v>
          </cell>
        </row>
        <row r="663">
          <cell r="R663">
            <v>5</v>
          </cell>
          <cell r="T663" t="str">
            <v>Novalita Hulahi</v>
          </cell>
          <cell r="U663">
            <v>0</v>
          </cell>
          <cell r="V663" t="str">
            <v>-</v>
          </cell>
          <cell r="W663" t="str">
            <v>P</v>
          </cell>
          <cell r="X663" t="str">
            <v>Lalubi-Gane Timur</v>
          </cell>
          <cell r="Y663" t="str">
            <v>03.06.1984</v>
          </cell>
          <cell r="Z663">
            <v>38</v>
          </cell>
          <cell r="AA663" t="str">
            <v>-</v>
          </cell>
          <cell r="AB663" t="str">
            <v>SMA</v>
          </cell>
          <cell r="AC663" t="str">
            <v>IRT</v>
          </cell>
          <cell r="AD663" t="str">
            <v>Kawin</v>
          </cell>
          <cell r="AE663" t="str">
            <v>Istri</v>
          </cell>
        </row>
        <row r="664">
          <cell r="R664">
            <v>5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</row>
        <row r="665">
          <cell r="R665">
            <v>6</v>
          </cell>
          <cell r="T665" t="e">
            <v>#REF!</v>
          </cell>
          <cell r="U665" t="e">
            <v>#REF!</v>
          </cell>
          <cell r="V665" t="e">
            <v>#REF!</v>
          </cell>
          <cell r="W665" t="e">
            <v>#REF!</v>
          </cell>
          <cell r="X665" t="e">
            <v>#REF!</v>
          </cell>
          <cell r="Y665" t="e">
            <v>#REF!</v>
          </cell>
          <cell r="Z665" t="e">
            <v>#REF!</v>
          </cell>
          <cell r="AA665" t="e">
            <v>#REF!</v>
          </cell>
          <cell r="AB665" t="e">
            <v>#REF!</v>
          </cell>
          <cell r="AC665" t="e">
            <v>#REF!</v>
          </cell>
          <cell r="AD665" t="e">
            <v>#REF!</v>
          </cell>
          <cell r="AE665" t="e">
            <v>#REF!</v>
          </cell>
        </row>
        <row r="666">
          <cell r="R666">
            <v>6</v>
          </cell>
          <cell r="T666" t="e">
            <v>#REF!</v>
          </cell>
          <cell r="U666" t="e">
            <v>#REF!</v>
          </cell>
          <cell r="V666" t="e">
            <v>#REF!</v>
          </cell>
          <cell r="W666" t="e">
            <v>#REF!</v>
          </cell>
          <cell r="X666" t="e">
            <v>#REF!</v>
          </cell>
          <cell r="Y666" t="e">
            <v>#REF!</v>
          </cell>
          <cell r="Z666" t="e">
            <v>#REF!</v>
          </cell>
          <cell r="AA666" t="e">
            <v>#REF!</v>
          </cell>
          <cell r="AB666" t="e">
            <v>#REF!</v>
          </cell>
          <cell r="AC666" t="e">
            <v>#REF!</v>
          </cell>
          <cell r="AD666" t="e">
            <v>#REF!</v>
          </cell>
          <cell r="AE666" t="e">
            <v>#REF!</v>
          </cell>
        </row>
        <row r="667">
          <cell r="R667">
            <v>6</v>
          </cell>
          <cell r="T667" t="e">
            <v>#REF!</v>
          </cell>
          <cell r="U667" t="e">
            <v>#REF!</v>
          </cell>
          <cell r="V667" t="e">
            <v>#REF!</v>
          </cell>
          <cell r="W667" t="e">
            <v>#REF!</v>
          </cell>
          <cell r="X667" t="e">
            <v>#REF!</v>
          </cell>
          <cell r="Y667" t="e">
            <v>#REF!</v>
          </cell>
          <cell r="Z667" t="e">
            <v>#REF!</v>
          </cell>
          <cell r="AA667" t="e">
            <v>#REF!</v>
          </cell>
          <cell r="AB667" t="e">
            <v>#REF!</v>
          </cell>
          <cell r="AC667" t="e">
            <v>#REF!</v>
          </cell>
          <cell r="AD667" t="e">
            <v>#REF!</v>
          </cell>
          <cell r="AE667" t="e">
            <v>#REF!</v>
          </cell>
        </row>
        <row r="668">
          <cell r="R668">
            <v>6</v>
          </cell>
          <cell r="T668" t="e">
            <v>#REF!</v>
          </cell>
          <cell r="U668" t="e">
            <v>#REF!</v>
          </cell>
          <cell r="V668" t="e">
            <v>#REF!</v>
          </cell>
          <cell r="W668" t="e">
            <v>#REF!</v>
          </cell>
          <cell r="X668" t="e">
            <v>#REF!</v>
          </cell>
          <cell r="Y668" t="e">
            <v>#REF!</v>
          </cell>
          <cell r="Z668" t="e">
            <v>#REF!</v>
          </cell>
          <cell r="AA668" t="e">
            <v>#REF!</v>
          </cell>
          <cell r="AB668" t="e">
            <v>#REF!</v>
          </cell>
          <cell r="AC668" t="e">
            <v>#REF!</v>
          </cell>
          <cell r="AD668" t="e">
            <v>#REF!</v>
          </cell>
          <cell r="AE668" t="e">
            <v>#REF!</v>
          </cell>
        </row>
        <row r="669">
          <cell r="R669">
            <v>6</v>
          </cell>
          <cell r="T669" t="e">
            <v>#REF!</v>
          </cell>
          <cell r="U669" t="e">
            <v>#REF!</v>
          </cell>
          <cell r="V669" t="e">
            <v>#REF!</v>
          </cell>
          <cell r="W669" t="e">
            <v>#REF!</v>
          </cell>
          <cell r="X669" t="e">
            <v>#REF!</v>
          </cell>
          <cell r="Y669" t="e">
            <v>#REF!</v>
          </cell>
          <cell r="Z669" t="e">
            <v>#REF!</v>
          </cell>
          <cell r="AA669" t="e">
            <v>#REF!</v>
          </cell>
          <cell r="AB669" t="e">
            <v>#REF!</v>
          </cell>
          <cell r="AC669" t="e">
            <v>#REF!</v>
          </cell>
          <cell r="AD669" t="e">
            <v>#REF!</v>
          </cell>
          <cell r="AE669" t="e">
            <v>#REF!</v>
          </cell>
        </row>
        <row r="670">
          <cell r="R670">
            <v>6</v>
          </cell>
          <cell r="T670" t="e">
            <v>#REF!</v>
          </cell>
          <cell r="U670" t="e">
            <v>#REF!</v>
          </cell>
          <cell r="V670" t="e">
            <v>#REF!</v>
          </cell>
          <cell r="W670" t="e">
            <v>#REF!</v>
          </cell>
          <cell r="X670" t="e">
            <v>#REF!</v>
          </cell>
          <cell r="Y670" t="e">
            <v>#REF!</v>
          </cell>
          <cell r="Z670" t="e">
            <v>#REF!</v>
          </cell>
          <cell r="AA670" t="e">
            <v>#REF!</v>
          </cell>
          <cell r="AB670" t="e">
            <v>#REF!</v>
          </cell>
          <cell r="AC670" t="e">
            <v>#REF!</v>
          </cell>
          <cell r="AD670" t="e">
            <v>#REF!</v>
          </cell>
          <cell r="AE670" t="e">
            <v>#REF!</v>
          </cell>
        </row>
        <row r="671">
          <cell r="R671">
            <v>6</v>
          </cell>
          <cell r="T671" t="e">
            <v>#REF!</v>
          </cell>
          <cell r="U671" t="e">
            <v>#REF!</v>
          </cell>
          <cell r="V671" t="e">
            <v>#REF!</v>
          </cell>
          <cell r="W671" t="e">
            <v>#REF!</v>
          </cell>
          <cell r="X671" t="e">
            <v>#REF!</v>
          </cell>
          <cell r="Y671" t="e">
            <v>#REF!</v>
          </cell>
          <cell r="Z671" t="e">
            <v>#REF!</v>
          </cell>
          <cell r="AA671" t="e">
            <v>#REF!</v>
          </cell>
          <cell r="AB671" t="e">
            <v>#REF!</v>
          </cell>
          <cell r="AC671" t="e">
            <v>#REF!</v>
          </cell>
          <cell r="AD671" t="e">
            <v>#REF!</v>
          </cell>
          <cell r="AE671" t="e">
            <v>#REF!</v>
          </cell>
        </row>
        <row r="672">
          <cell r="R672">
            <v>6</v>
          </cell>
          <cell r="T672" t="e">
            <v>#REF!</v>
          </cell>
          <cell r="U672" t="e">
            <v>#REF!</v>
          </cell>
          <cell r="V672" t="e">
            <v>#REF!</v>
          </cell>
          <cell r="W672" t="e">
            <v>#REF!</v>
          </cell>
          <cell r="X672" t="e">
            <v>#REF!</v>
          </cell>
          <cell r="Y672" t="e">
            <v>#REF!</v>
          </cell>
          <cell r="Z672" t="e">
            <v>#REF!</v>
          </cell>
          <cell r="AA672" t="e">
            <v>#REF!</v>
          </cell>
          <cell r="AB672" t="e">
            <v>#REF!</v>
          </cell>
          <cell r="AC672" t="e">
            <v>#REF!</v>
          </cell>
          <cell r="AD672" t="e">
            <v>#REF!</v>
          </cell>
          <cell r="AE672" t="e">
            <v>#REF!</v>
          </cell>
        </row>
        <row r="673">
          <cell r="R673">
            <v>6</v>
          </cell>
          <cell r="T673" t="e">
            <v>#REF!</v>
          </cell>
          <cell r="U673" t="e">
            <v>#REF!</v>
          </cell>
          <cell r="V673" t="e">
            <v>#REF!</v>
          </cell>
          <cell r="W673" t="e">
            <v>#REF!</v>
          </cell>
          <cell r="X673" t="e">
            <v>#REF!</v>
          </cell>
          <cell r="Y673" t="e">
            <v>#REF!</v>
          </cell>
          <cell r="Z673" t="e">
            <v>#REF!</v>
          </cell>
          <cell r="AA673" t="e">
            <v>#REF!</v>
          </cell>
          <cell r="AB673" t="e">
            <v>#REF!</v>
          </cell>
          <cell r="AC673" t="e">
            <v>#REF!</v>
          </cell>
          <cell r="AD673" t="e">
            <v>#REF!</v>
          </cell>
          <cell r="AE673" t="e">
            <v>#REF!</v>
          </cell>
        </row>
        <row r="674">
          <cell r="R674">
            <v>6</v>
          </cell>
          <cell r="T674" t="e">
            <v>#REF!</v>
          </cell>
          <cell r="U674" t="e">
            <v>#REF!</v>
          </cell>
          <cell r="V674" t="e">
            <v>#REF!</v>
          </cell>
          <cell r="W674" t="e">
            <v>#REF!</v>
          </cell>
          <cell r="X674" t="e">
            <v>#REF!</v>
          </cell>
          <cell r="Y674" t="e">
            <v>#REF!</v>
          </cell>
          <cell r="Z674" t="e">
            <v>#REF!</v>
          </cell>
          <cell r="AA674" t="e">
            <v>#REF!</v>
          </cell>
          <cell r="AB674" t="e">
            <v>#REF!</v>
          </cell>
          <cell r="AC674" t="e">
            <v>#REF!</v>
          </cell>
          <cell r="AD674" t="e">
            <v>#REF!</v>
          </cell>
          <cell r="AE674" t="e">
            <v>#REF!</v>
          </cell>
        </row>
        <row r="675">
          <cell r="R675">
            <v>6</v>
          </cell>
          <cell r="T675" t="e">
            <v>#REF!</v>
          </cell>
          <cell r="U675" t="e">
            <v>#REF!</v>
          </cell>
          <cell r="V675" t="e">
            <v>#REF!</v>
          </cell>
          <cell r="W675" t="e">
            <v>#REF!</v>
          </cell>
          <cell r="X675" t="e">
            <v>#REF!</v>
          </cell>
          <cell r="Y675" t="e">
            <v>#REF!</v>
          </cell>
          <cell r="Z675" t="e">
            <v>#REF!</v>
          </cell>
          <cell r="AA675" t="e">
            <v>#REF!</v>
          </cell>
          <cell r="AB675" t="e">
            <v>#REF!</v>
          </cell>
          <cell r="AC675" t="e">
            <v>#REF!</v>
          </cell>
          <cell r="AD675" t="e">
            <v>#REF!</v>
          </cell>
          <cell r="AE675" t="e">
            <v>#REF!</v>
          </cell>
        </row>
        <row r="676">
          <cell r="R676">
            <v>6</v>
          </cell>
          <cell r="T676" t="e">
            <v>#REF!</v>
          </cell>
          <cell r="U676" t="e">
            <v>#REF!</v>
          </cell>
          <cell r="V676" t="e">
            <v>#REF!</v>
          </cell>
          <cell r="W676" t="e">
            <v>#REF!</v>
          </cell>
          <cell r="X676" t="e">
            <v>#REF!</v>
          </cell>
          <cell r="Y676" t="e">
            <v>#REF!</v>
          </cell>
          <cell r="Z676" t="e">
            <v>#REF!</v>
          </cell>
          <cell r="AA676" t="e">
            <v>#REF!</v>
          </cell>
          <cell r="AB676" t="e">
            <v>#REF!</v>
          </cell>
          <cell r="AC676" t="e">
            <v>#REF!</v>
          </cell>
          <cell r="AD676" t="e">
            <v>#REF!</v>
          </cell>
          <cell r="AE676" t="e">
            <v>#REF!</v>
          </cell>
        </row>
        <row r="677">
          <cell r="R677">
            <v>6</v>
          </cell>
          <cell r="T677" t="e">
            <v>#REF!</v>
          </cell>
          <cell r="U677" t="e">
            <v>#REF!</v>
          </cell>
          <cell r="V677" t="e">
            <v>#REF!</v>
          </cell>
          <cell r="W677" t="e">
            <v>#REF!</v>
          </cell>
          <cell r="X677" t="e">
            <v>#REF!</v>
          </cell>
          <cell r="Y677" t="e">
            <v>#REF!</v>
          </cell>
          <cell r="Z677" t="e">
            <v>#REF!</v>
          </cell>
          <cell r="AA677" t="e">
            <v>#REF!</v>
          </cell>
          <cell r="AB677" t="e">
            <v>#REF!</v>
          </cell>
          <cell r="AC677" t="e">
            <v>#REF!</v>
          </cell>
          <cell r="AD677" t="e">
            <v>#REF!</v>
          </cell>
          <cell r="AE677" t="e">
            <v>#REF!</v>
          </cell>
        </row>
        <row r="678">
          <cell r="R678">
            <v>6</v>
          </cell>
          <cell r="T678" t="e">
            <v>#REF!</v>
          </cell>
          <cell r="U678" t="e">
            <v>#REF!</v>
          </cell>
          <cell r="V678" t="e">
            <v>#REF!</v>
          </cell>
          <cell r="W678" t="e">
            <v>#REF!</v>
          </cell>
          <cell r="X678" t="e">
            <v>#REF!</v>
          </cell>
          <cell r="Y678" t="e">
            <v>#REF!</v>
          </cell>
          <cell r="Z678" t="e">
            <v>#REF!</v>
          </cell>
          <cell r="AA678" t="e">
            <v>#REF!</v>
          </cell>
          <cell r="AB678" t="e">
            <v>#REF!</v>
          </cell>
          <cell r="AC678" t="e">
            <v>#REF!</v>
          </cell>
          <cell r="AD678" t="e">
            <v>#REF!</v>
          </cell>
          <cell r="AE678" t="e">
            <v>#REF!</v>
          </cell>
        </row>
        <row r="679">
          <cell r="R679">
            <v>6</v>
          </cell>
          <cell r="T679" t="e">
            <v>#REF!</v>
          </cell>
          <cell r="U679" t="e">
            <v>#REF!</v>
          </cell>
          <cell r="V679" t="e">
            <v>#REF!</v>
          </cell>
          <cell r="W679" t="e">
            <v>#REF!</v>
          </cell>
          <cell r="X679" t="e">
            <v>#REF!</v>
          </cell>
          <cell r="Y679" t="e">
            <v>#REF!</v>
          </cell>
          <cell r="Z679" t="e">
            <v>#REF!</v>
          </cell>
          <cell r="AA679" t="e">
            <v>#REF!</v>
          </cell>
          <cell r="AB679" t="e">
            <v>#REF!</v>
          </cell>
          <cell r="AC679" t="e">
            <v>#REF!</v>
          </cell>
          <cell r="AD679" t="e">
            <v>#REF!</v>
          </cell>
          <cell r="AE679" t="e">
            <v>#REF!</v>
          </cell>
        </row>
        <row r="680">
          <cell r="R680">
            <v>6</v>
          </cell>
          <cell r="T680" t="e">
            <v>#REF!</v>
          </cell>
          <cell r="U680" t="e">
            <v>#REF!</v>
          </cell>
          <cell r="V680" t="e">
            <v>#REF!</v>
          </cell>
          <cell r="W680" t="e">
            <v>#REF!</v>
          </cell>
          <cell r="X680" t="e">
            <v>#REF!</v>
          </cell>
          <cell r="Y680" t="e">
            <v>#REF!</v>
          </cell>
          <cell r="Z680" t="e">
            <v>#REF!</v>
          </cell>
          <cell r="AA680" t="e">
            <v>#REF!</v>
          </cell>
          <cell r="AB680" t="e">
            <v>#REF!</v>
          </cell>
          <cell r="AC680" t="e">
            <v>#REF!</v>
          </cell>
          <cell r="AD680" t="e">
            <v>#REF!</v>
          </cell>
          <cell r="AE680" t="e">
            <v>#REF!</v>
          </cell>
        </row>
        <row r="681">
          <cell r="R681">
            <v>6</v>
          </cell>
          <cell r="T681" t="e">
            <v>#REF!</v>
          </cell>
          <cell r="U681" t="e">
            <v>#REF!</v>
          </cell>
          <cell r="V681" t="e">
            <v>#REF!</v>
          </cell>
          <cell r="W681" t="e">
            <v>#REF!</v>
          </cell>
          <cell r="X681" t="e">
            <v>#REF!</v>
          </cell>
          <cell r="Y681" t="e">
            <v>#REF!</v>
          </cell>
          <cell r="Z681" t="e">
            <v>#REF!</v>
          </cell>
          <cell r="AA681" t="e">
            <v>#REF!</v>
          </cell>
          <cell r="AB681" t="e">
            <v>#REF!</v>
          </cell>
          <cell r="AC681" t="e">
            <v>#REF!</v>
          </cell>
          <cell r="AD681" t="e">
            <v>#REF!</v>
          </cell>
          <cell r="AE681" t="e">
            <v>#REF!</v>
          </cell>
        </row>
        <row r="682">
          <cell r="R682">
            <v>6</v>
          </cell>
          <cell r="T682" t="e">
            <v>#REF!</v>
          </cell>
          <cell r="U682" t="e">
            <v>#REF!</v>
          </cell>
          <cell r="V682" t="e">
            <v>#REF!</v>
          </cell>
          <cell r="W682" t="e">
            <v>#REF!</v>
          </cell>
          <cell r="X682" t="e">
            <v>#REF!</v>
          </cell>
          <cell r="Y682" t="e">
            <v>#REF!</v>
          </cell>
          <cell r="Z682" t="e">
            <v>#REF!</v>
          </cell>
          <cell r="AA682" t="e">
            <v>#REF!</v>
          </cell>
          <cell r="AB682" t="e">
            <v>#REF!</v>
          </cell>
          <cell r="AC682" t="e">
            <v>#REF!</v>
          </cell>
          <cell r="AD682" t="e">
            <v>#REF!</v>
          </cell>
          <cell r="AE682" t="e">
            <v>#REF!</v>
          </cell>
        </row>
        <row r="683">
          <cell r="R683">
            <v>6</v>
          </cell>
          <cell r="T683" t="e">
            <v>#REF!</v>
          </cell>
          <cell r="U683" t="e">
            <v>#REF!</v>
          </cell>
          <cell r="V683" t="e">
            <v>#REF!</v>
          </cell>
          <cell r="W683" t="e">
            <v>#REF!</v>
          </cell>
          <cell r="X683" t="e">
            <v>#REF!</v>
          </cell>
          <cell r="Y683" t="e">
            <v>#REF!</v>
          </cell>
          <cell r="Z683" t="e">
            <v>#REF!</v>
          </cell>
          <cell r="AA683" t="e">
            <v>#REF!</v>
          </cell>
          <cell r="AB683" t="e">
            <v>#REF!</v>
          </cell>
          <cell r="AC683" t="e">
            <v>#REF!</v>
          </cell>
          <cell r="AD683" t="e">
            <v>#REF!</v>
          </cell>
          <cell r="AE683" t="e">
            <v>#REF!</v>
          </cell>
        </row>
        <row r="684">
          <cell r="R684">
            <v>6</v>
          </cell>
          <cell r="T684" t="e">
            <v>#REF!</v>
          </cell>
          <cell r="U684" t="e">
            <v>#REF!</v>
          </cell>
          <cell r="V684" t="e">
            <v>#REF!</v>
          </cell>
          <cell r="W684" t="e">
            <v>#REF!</v>
          </cell>
          <cell r="X684" t="e">
            <v>#REF!</v>
          </cell>
          <cell r="Y684" t="e">
            <v>#REF!</v>
          </cell>
          <cell r="Z684" t="e">
            <v>#REF!</v>
          </cell>
          <cell r="AA684" t="e">
            <v>#REF!</v>
          </cell>
          <cell r="AB684" t="e">
            <v>#REF!</v>
          </cell>
          <cell r="AC684" t="e">
            <v>#REF!</v>
          </cell>
          <cell r="AD684" t="e">
            <v>#REF!</v>
          </cell>
          <cell r="AE684" t="e">
            <v>#REF!</v>
          </cell>
        </row>
        <row r="685">
          <cell r="R685">
            <v>6</v>
          </cell>
          <cell r="T685" t="e">
            <v>#REF!</v>
          </cell>
          <cell r="U685" t="e">
            <v>#REF!</v>
          </cell>
          <cell r="V685" t="e">
            <v>#REF!</v>
          </cell>
          <cell r="W685" t="e">
            <v>#REF!</v>
          </cell>
          <cell r="X685" t="e">
            <v>#REF!</v>
          </cell>
          <cell r="Y685" t="e">
            <v>#REF!</v>
          </cell>
          <cell r="Z685" t="e">
            <v>#REF!</v>
          </cell>
          <cell r="AA685" t="e">
            <v>#REF!</v>
          </cell>
          <cell r="AB685" t="e">
            <v>#REF!</v>
          </cell>
          <cell r="AC685" t="e">
            <v>#REF!</v>
          </cell>
          <cell r="AD685" t="e">
            <v>#REF!</v>
          </cell>
          <cell r="AE685" t="e">
            <v>#REF!</v>
          </cell>
        </row>
        <row r="686">
          <cell r="R686">
            <v>6</v>
          </cell>
          <cell r="T686" t="str">
            <v>Dorci Surik</v>
          </cell>
          <cell r="U686">
            <v>0</v>
          </cell>
          <cell r="V686" t="str">
            <v>-</v>
          </cell>
          <cell r="W686" t="str">
            <v>P</v>
          </cell>
          <cell r="X686" t="str">
            <v>Tobelo</v>
          </cell>
          <cell r="Y686" t="str">
            <v>21.11.1989</v>
          </cell>
          <cell r="Z686">
            <v>33</v>
          </cell>
          <cell r="AA686" t="str">
            <v>-</v>
          </cell>
          <cell r="AB686" t="str">
            <v>SMA</v>
          </cell>
          <cell r="AC686" t="str">
            <v>Wiraswasta</v>
          </cell>
          <cell r="AD686" t="str">
            <v>Kawin</v>
          </cell>
          <cell r="AE686" t="str">
            <v>Istri</v>
          </cell>
        </row>
        <row r="687">
          <cell r="R687">
            <v>6</v>
          </cell>
          <cell r="T687" t="str">
            <v>Sefnat Mantol</v>
          </cell>
          <cell r="U687" t="str">
            <v>WKO</v>
          </cell>
          <cell r="V687" t="str">
            <v>L</v>
          </cell>
          <cell r="W687" t="str">
            <v>-</v>
          </cell>
          <cell r="X687" t="str">
            <v>WKO</v>
          </cell>
          <cell r="Y687" t="str">
            <v>29.09.1992</v>
          </cell>
          <cell r="Z687">
            <v>30</v>
          </cell>
          <cell r="AA687" t="str">
            <v>28.05.2017</v>
          </cell>
          <cell r="AB687" t="str">
            <v>SMA</v>
          </cell>
          <cell r="AC687" t="str">
            <v>Wiraswasta</v>
          </cell>
          <cell r="AD687" t="str">
            <v>Kawin</v>
          </cell>
          <cell r="AE687" t="str">
            <v>Suami</v>
          </cell>
        </row>
        <row r="688">
          <cell r="R688">
            <v>6</v>
          </cell>
          <cell r="T688" t="str">
            <v>Rit Esmasela</v>
          </cell>
          <cell r="U688">
            <v>0</v>
          </cell>
          <cell r="V688" t="str">
            <v>-</v>
          </cell>
          <cell r="W688" t="str">
            <v>P</v>
          </cell>
          <cell r="X688" t="str">
            <v>Togoli</v>
          </cell>
          <cell r="Y688" t="str">
            <v>16.03.1997</v>
          </cell>
          <cell r="Z688">
            <v>25</v>
          </cell>
          <cell r="AA688" t="str">
            <v>-</v>
          </cell>
          <cell r="AB688" t="str">
            <v>SD</v>
          </cell>
          <cell r="AC688" t="str">
            <v>Siswa</v>
          </cell>
          <cell r="AD688" t="str">
            <v>Belum Kawin</v>
          </cell>
          <cell r="AE688" t="str">
            <v>Anak</v>
          </cell>
        </row>
        <row r="689">
          <cell r="R689">
            <v>6</v>
          </cell>
          <cell r="T689" t="str">
            <v>Bernabas Serang, S.Pd</v>
          </cell>
          <cell r="U689" t="str">
            <v>WKO</v>
          </cell>
          <cell r="V689" t="str">
            <v>L</v>
          </cell>
          <cell r="W689" t="str">
            <v>-</v>
          </cell>
          <cell r="X689" t="str">
            <v>Kao</v>
          </cell>
          <cell r="Y689" t="str">
            <v>12.04.1967</v>
          </cell>
          <cell r="Z689">
            <v>55</v>
          </cell>
          <cell r="AA689" t="str">
            <v>09.08.1985</v>
          </cell>
          <cell r="AB689" t="str">
            <v>S1</v>
          </cell>
          <cell r="AC689" t="str">
            <v>PNS</v>
          </cell>
          <cell r="AD689" t="str">
            <v>Kawin</v>
          </cell>
          <cell r="AE689" t="str">
            <v>Suami</v>
          </cell>
        </row>
        <row r="690">
          <cell r="R690">
            <v>6</v>
          </cell>
          <cell r="T690" t="str">
            <v>Evenia Ofa</v>
          </cell>
          <cell r="U690">
            <v>0</v>
          </cell>
          <cell r="V690" t="str">
            <v>-</v>
          </cell>
          <cell r="W690" t="str">
            <v>P</v>
          </cell>
          <cell r="X690" t="str">
            <v>Duono Ibu</v>
          </cell>
          <cell r="Y690" t="str">
            <v>29.02.1960</v>
          </cell>
          <cell r="Z690">
            <v>62</v>
          </cell>
          <cell r="AA690" t="str">
            <v>-</v>
          </cell>
          <cell r="AB690" t="str">
            <v>SD</v>
          </cell>
          <cell r="AC690" t="str">
            <v>IRT</v>
          </cell>
          <cell r="AD690" t="str">
            <v>Kawin</v>
          </cell>
          <cell r="AE690" t="str">
            <v>Istri</v>
          </cell>
        </row>
        <row r="691">
          <cell r="R691">
            <v>6</v>
          </cell>
          <cell r="T691" t="str">
            <v>Aryanto Serang, A.Md</v>
          </cell>
          <cell r="U691" t="str">
            <v>WKO</v>
          </cell>
          <cell r="V691" t="str">
            <v>L</v>
          </cell>
          <cell r="W691" t="str">
            <v>-</v>
          </cell>
          <cell r="X691" t="str">
            <v>Ibu</v>
          </cell>
          <cell r="Y691" t="str">
            <v>25.04.1986</v>
          </cell>
          <cell r="Z691">
            <v>36</v>
          </cell>
          <cell r="AA691" t="str">
            <v>18.01.2013</v>
          </cell>
          <cell r="AB691" t="str">
            <v>D3</v>
          </cell>
          <cell r="AC691" t="str">
            <v>Swasta</v>
          </cell>
          <cell r="AD691" t="str">
            <v>Kawin</v>
          </cell>
          <cell r="AE691" t="str">
            <v>Suami</v>
          </cell>
        </row>
        <row r="692">
          <cell r="B692">
            <v>1</v>
          </cell>
          <cell r="R692">
            <v>6</v>
          </cell>
          <cell r="S692" t="str">
            <v>KWP 3.5/S/001/XXVII/2013</v>
          </cell>
          <cell r="T692" t="e">
            <v>#REF!</v>
          </cell>
          <cell r="U692" t="e">
            <v>#REF!</v>
          </cell>
          <cell r="V692" t="e">
            <v>#REF!</v>
          </cell>
          <cell r="W692" t="e">
            <v>#REF!</v>
          </cell>
          <cell r="X692" t="e">
            <v>#REF!</v>
          </cell>
          <cell r="Y692" t="e">
            <v>#REF!</v>
          </cell>
          <cell r="Z692" t="e">
            <v>#REF!</v>
          </cell>
          <cell r="AA692" t="e">
            <v>#REF!</v>
          </cell>
          <cell r="AB692" t="e">
            <v>#REF!</v>
          </cell>
          <cell r="AC692" t="e">
            <v>#REF!</v>
          </cell>
          <cell r="AD692" t="e">
            <v>#REF!</v>
          </cell>
          <cell r="AE692" t="e">
            <v>#REF!</v>
          </cell>
        </row>
        <row r="693">
          <cell r="R693">
            <v>6</v>
          </cell>
          <cell r="T693" t="str">
            <v>Rinto Serang</v>
          </cell>
          <cell r="U693">
            <v>0</v>
          </cell>
          <cell r="V693" t="str">
            <v>L</v>
          </cell>
          <cell r="W693" t="str">
            <v>-</v>
          </cell>
          <cell r="X693" t="str">
            <v>Ibu</v>
          </cell>
          <cell r="Y693" t="str">
            <v>16.12.1993</v>
          </cell>
          <cell r="Z693">
            <v>29</v>
          </cell>
          <cell r="AA693" t="str">
            <v>-</v>
          </cell>
          <cell r="AB693" t="str">
            <v>SMA</v>
          </cell>
          <cell r="AC693" t="str">
            <v>Siswa</v>
          </cell>
          <cell r="AD693" t="str">
            <v>Belum Kawin</v>
          </cell>
          <cell r="AE693" t="str">
            <v>Anak</v>
          </cell>
        </row>
        <row r="694">
          <cell r="R694">
            <v>6</v>
          </cell>
          <cell r="T694" t="str">
            <v>Ressa Serang</v>
          </cell>
          <cell r="U694">
            <v>0</v>
          </cell>
          <cell r="V694" t="str">
            <v>-</v>
          </cell>
          <cell r="W694" t="str">
            <v>P</v>
          </cell>
          <cell r="X694" t="str">
            <v>Doitia</v>
          </cell>
          <cell r="Y694" t="str">
            <v>30.07.2004</v>
          </cell>
          <cell r="Z694">
            <v>18</v>
          </cell>
          <cell r="AA694" t="str">
            <v>-</v>
          </cell>
          <cell r="AB694" t="str">
            <v>SMP</v>
          </cell>
          <cell r="AC694" t="str">
            <v>Siswa</v>
          </cell>
          <cell r="AD694" t="str">
            <v>Belum Kawin</v>
          </cell>
          <cell r="AE694" t="str">
            <v>Anak</v>
          </cell>
        </row>
        <row r="695">
          <cell r="R695">
            <v>6</v>
          </cell>
          <cell r="T695" t="str">
            <v>Yulpince Popola</v>
          </cell>
          <cell r="U695">
            <v>0</v>
          </cell>
          <cell r="V695" t="str">
            <v>-</v>
          </cell>
          <cell r="W695" t="str">
            <v>P</v>
          </cell>
          <cell r="X695" t="str">
            <v>Leleseng</v>
          </cell>
          <cell r="Y695" t="str">
            <v>17.07.1987</v>
          </cell>
          <cell r="Z695">
            <v>35</v>
          </cell>
          <cell r="AA695" t="str">
            <v>-</v>
          </cell>
          <cell r="AB695" t="str">
            <v>SMA</v>
          </cell>
          <cell r="AC695" t="str">
            <v>IRT</v>
          </cell>
          <cell r="AD695" t="str">
            <v>Kawin</v>
          </cell>
          <cell r="AE695" t="str">
            <v>Istri</v>
          </cell>
        </row>
        <row r="696">
          <cell r="R696">
            <v>6</v>
          </cell>
          <cell r="T696" t="e">
            <v>#REF!</v>
          </cell>
          <cell r="U696" t="e">
            <v>#REF!</v>
          </cell>
          <cell r="V696" t="e">
            <v>#REF!</v>
          </cell>
          <cell r="W696" t="e">
            <v>#REF!</v>
          </cell>
          <cell r="X696" t="e">
            <v>#REF!</v>
          </cell>
          <cell r="Y696" t="e">
            <v>#REF!</v>
          </cell>
          <cell r="Z696" t="e">
            <v>#REF!</v>
          </cell>
          <cell r="AA696" t="e">
            <v>#REF!</v>
          </cell>
          <cell r="AB696" t="e">
            <v>#REF!</v>
          </cell>
          <cell r="AC696" t="e">
            <v>#REF!</v>
          </cell>
          <cell r="AD696" t="e">
            <v>#REF!</v>
          </cell>
          <cell r="AE696" t="e">
            <v>#REF!</v>
          </cell>
        </row>
        <row r="697">
          <cell r="R697">
            <v>6</v>
          </cell>
          <cell r="T697" t="e">
            <v>#REF!</v>
          </cell>
          <cell r="U697" t="e">
            <v>#REF!</v>
          </cell>
          <cell r="V697" t="e">
            <v>#REF!</v>
          </cell>
          <cell r="W697" t="e">
            <v>#REF!</v>
          </cell>
          <cell r="X697" t="e">
            <v>#REF!</v>
          </cell>
          <cell r="Y697" t="e">
            <v>#REF!</v>
          </cell>
          <cell r="Z697" t="e">
            <v>#REF!</v>
          </cell>
          <cell r="AA697" t="e">
            <v>#REF!</v>
          </cell>
          <cell r="AB697" t="e">
            <v>#REF!</v>
          </cell>
          <cell r="AC697" t="e">
            <v>#REF!</v>
          </cell>
          <cell r="AD697" t="e">
            <v>#REF!</v>
          </cell>
          <cell r="AE697" t="e">
            <v>#REF!</v>
          </cell>
        </row>
        <row r="698">
          <cell r="R698">
            <v>6</v>
          </cell>
          <cell r="T698" t="e">
            <v>#REF!</v>
          </cell>
          <cell r="U698" t="e">
            <v>#REF!</v>
          </cell>
          <cell r="V698" t="e">
            <v>#REF!</v>
          </cell>
          <cell r="W698" t="e">
            <v>#REF!</v>
          </cell>
          <cell r="X698" t="e">
            <v>#REF!</v>
          </cell>
          <cell r="Y698" t="e">
            <v>#REF!</v>
          </cell>
          <cell r="Z698" t="e">
            <v>#REF!</v>
          </cell>
          <cell r="AA698" t="e">
            <v>#REF!</v>
          </cell>
          <cell r="AB698" t="e">
            <v>#REF!</v>
          </cell>
          <cell r="AC698" t="e">
            <v>#REF!</v>
          </cell>
          <cell r="AD698" t="e">
            <v>#REF!</v>
          </cell>
          <cell r="AE698" t="e">
            <v>#REF!</v>
          </cell>
        </row>
        <row r="699">
          <cell r="R699">
            <v>6</v>
          </cell>
          <cell r="T699" t="e">
            <v>#REF!</v>
          </cell>
          <cell r="U699" t="e">
            <v>#REF!</v>
          </cell>
          <cell r="V699" t="e">
            <v>#REF!</v>
          </cell>
          <cell r="W699" t="e">
            <v>#REF!</v>
          </cell>
          <cell r="X699" t="e">
            <v>#REF!</v>
          </cell>
          <cell r="Y699" t="e">
            <v>#REF!</v>
          </cell>
          <cell r="Z699" t="e">
            <v>#REF!</v>
          </cell>
          <cell r="AA699" t="e">
            <v>#REF!</v>
          </cell>
          <cell r="AB699" t="e">
            <v>#REF!</v>
          </cell>
          <cell r="AC699" t="e">
            <v>#REF!</v>
          </cell>
          <cell r="AD699" t="e">
            <v>#REF!</v>
          </cell>
          <cell r="AE699" t="e">
            <v>#REF!</v>
          </cell>
        </row>
        <row r="700">
          <cell r="R700">
            <v>6</v>
          </cell>
          <cell r="T700" t="e">
            <v>#REF!</v>
          </cell>
          <cell r="U700" t="e">
            <v>#REF!</v>
          </cell>
          <cell r="V700" t="e">
            <v>#REF!</v>
          </cell>
          <cell r="W700" t="e">
            <v>#REF!</v>
          </cell>
          <cell r="X700" t="e">
            <v>#REF!</v>
          </cell>
          <cell r="Y700" t="e">
            <v>#REF!</v>
          </cell>
          <cell r="Z700" t="e">
            <v>#REF!</v>
          </cell>
          <cell r="AA700" t="e">
            <v>#REF!</v>
          </cell>
          <cell r="AB700" t="e">
            <v>#REF!</v>
          </cell>
          <cell r="AC700" t="e">
            <v>#REF!</v>
          </cell>
          <cell r="AD700" t="e">
            <v>#REF!</v>
          </cell>
          <cell r="AE700" t="e">
            <v>#REF!</v>
          </cell>
        </row>
        <row r="701">
          <cell r="R701">
            <v>6</v>
          </cell>
          <cell r="T701" t="e">
            <v>#REF!</v>
          </cell>
          <cell r="U701" t="e">
            <v>#REF!</v>
          </cell>
          <cell r="V701" t="e">
            <v>#REF!</v>
          </cell>
          <cell r="W701" t="e">
            <v>#REF!</v>
          </cell>
          <cell r="X701" t="e">
            <v>#REF!</v>
          </cell>
          <cell r="Y701" t="e">
            <v>#REF!</v>
          </cell>
          <cell r="Z701" t="e">
            <v>#REF!</v>
          </cell>
          <cell r="AA701" t="e">
            <v>#REF!</v>
          </cell>
          <cell r="AB701" t="e">
            <v>#REF!</v>
          </cell>
          <cell r="AC701" t="e">
            <v>#REF!</v>
          </cell>
          <cell r="AD701" t="e">
            <v>#REF!</v>
          </cell>
          <cell r="AE701" t="e">
            <v>#REF!</v>
          </cell>
        </row>
        <row r="702">
          <cell r="R702">
            <v>6</v>
          </cell>
          <cell r="T702" t="e">
            <v>#REF!</v>
          </cell>
          <cell r="U702" t="e">
            <v>#REF!</v>
          </cell>
          <cell r="V702" t="e">
            <v>#REF!</v>
          </cell>
          <cell r="W702" t="e">
            <v>#REF!</v>
          </cell>
          <cell r="X702" t="e">
            <v>#REF!</v>
          </cell>
          <cell r="Y702" t="e">
            <v>#REF!</v>
          </cell>
          <cell r="Z702" t="e">
            <v>#REF!</v>
          </cell>
          <cell r="AA702" t="e">
            <v>#REF!</v>
          </cell>
          <cell r="AB702" t="e">
            <v>#REF!</v>
          </cell>
          <cell r="AC702" t="e">
            <v>#REF!</v>
          </cell>
          <cell r="AD702" t="e">
            <v>#REF!</v>
          </cell>
          <cell r="AE702" t="e">
            <v>#REF!</v>
          </cell>
        </row>
        <row r="703">
          <cell r="R703">
            <v>6</v>
          </cell>
          <cell r="T703" t="e">
            <v>#REF!</v>
          </cell>
          <cell r="U703" t="e">
            <v>#REF!</v>
          </cell>
          <cell r="V703" t="e">
            <v>#REF!</v>
          </cell>
          <cell r="W703" t="e">
            <v>#REF!</v>
          </cell>
          <cell r="X703" t="e">
            <v>#REF!</v>
          </cell>
          <cell r="Y703" t="e">
            <v>#REF!</v>
          </cell>
          <cell r="Z703" t="e">
            <v>#REF!</v>
          </cell>
          <cell r="AA703" t="e">
            <v>#REF!</v>
          </cell>
          <cell r="AB703" t="e">
            <v>#REF!</v>
          </cell>
          <cell r="AC703" t="e">
            <v>#REF!</v>
          </cell>
          <cell r="AD703" t="e">
            <v>#REF!</v>
          </cell>
          <cell r="AE703" t="e">
            <v>#REF!</v>
          </cell>
        </row>
        <row r="704">
          <cell r="R704">
            <v>6</v>
          </cell>
          <cell r="T704" t="e">
            <v>#REF!</v>
          </cell>
          <cell r="U704" t="e">
            <v>#REF!</v>
          </cell>
          <cell r="V704" t="e">
            <v>#REF!</v>
          </cell>
          <cell r="W704" t="e">
            <v>#REF!</v>
          </cell>
          <cell r="X704" t="e">
            <v>#REF!</v>
          </cell>
          <cell r="Y704" t="e">
            <v>#REF!</v>
          </cell>
          <cell r="Z704" t="e">
            <v>#REF!</v>
          </cell>
          <cell r="AA704" t="e">
            <v>#REF!</v>
          </cell>
          <cell r="AB704" t="e">
            <v>#REF!</v>
          </cell>
          <cell r="AC704" t="e">
            <v>#REF!</v>
          </cell>
          <cell r="AD704" t="e">
            <v>#REF!</v>
          </cell>
          <cell r="AE704" t="e">
            <v>#REF!</v>
          </cell>
        </row>
        <row r="705">
          <cell r="R705">
            <v>6</v>
          </cell>
          <cell r="T705" t="e">
            <v>#REF!</v>
          </cell>
          <cell r="U705" t="e">
            <v>#REF!</v>
          </cell>
          <cell r="V705" t="e">
            <v>#REF!</v>
          </cell>
          <cell r="W705" t="e">
            <v>#REF!</v>
          </cell>
          <cell r="X705" t="e">
            <v>#REF!</v>
          </cell>
          <cell r="Y705" t="e">
            <v>#REF!</v>
          </cell>
          <cell r="Z705" t="e">
            <v>#REF!</v>
          </cell>
          <cell r="AA705" t="e">
            <v>#REF!</v>
          </cell>
          <cell r="AB705" t="e">
            <v>#REF!</v>
          </cell>
          <cell r="AC705" t="e">
            <v>#REF!</v>
          </cell>
          <cell r="AD705" t="e">
            <v>#REF!</v>
          </cell>
          <cell r="AE705" t="e">
            <v>#REF!</v>
          </cell>
        </row>
        <row r="706">
          <cell r="R706">
            <v>6</v>
          </cell>
          <cell r="T706" t="str">
            <v>Denny Denvrik Kitong</v>
          </cell>
          <cell r="U706" t="str">
            <v>WKO</v>
          </cell>
          <cell r="V706" t="str">
            <v>L</v>
          </cell>
          <cell r="W706" t="str">
            <v>-</v>
          </cell>
          <cell r="X706" t="str">
            <v>Morotai</v>
          </cell>
          <cell r="Y706" t="str">
            <v>07.02.1978</v>
          </cell>
          <cell r="Z706">
            <v>44</v>
          </cell>
          <cell r="AA706" t="str">
            <v>24.11.2002</v>
          </cell>
          <cell r="AB706" t="str">
            <v>SMA</v>
          </cell>
          <cell r="AC706" t="str">
            <v>Sopir</v>
          </cell>
          <cell r="AD706" t="str">
            <v>Kawin</v>
          </cell>
          <cell r="AE706" t="str">
            <v>Suami</v>
          </cell>
        </row>
        <row r="707">
          <cell r="R707">
            <v>6</v>
          </cell>
          <cell r="T707" t="str">
            <v>Yani Gritje Tuisan</v>
          </cell>
          <cell r="U707">
            <v>0</v>
          </cell>
          <cell r="V707" t="str">
            <v>-</v>
          </cell>
          <cell r="W707" t="str">
            <v>P</v>
          </cell>
          <cell r="X707" t="str">
            <v>Tobelo</v>
          </cell>
          <cell r="Y707" t="str">
            <v>23.01.1981</v>
          </cell>
          <cell r="Z707">
            <v>41</v>
          </cell>
          <cell r="AA707" t="str">
            <v>-</v>
          </cell>
          <cell r="AB707" t="str">
            <v>SMA</v>
          </cell>
          <cell r="AC707" t="str">
            <v>IRT</v>
          </cell>
          <cell r="AD707" t="str">
            <v>Kawin</v>
          </cell>
          <cell r="AE707" t="str">
            <v>Istri</v>
          </cell>
        </row>
        <row r="708">
          <cell r="R708">
            <v>6</v>
          </cell>
          <cell r="T708" t="str">
            <v>Cindy Andiny Kitong</v>
          </cell>
          <cell r="U708">
            <v>0</v>
          </cell>
          <cell r="V708" t="str">
            <v>-</v>
          </cell>
          <cell r="W708" t="str">
            <v>P</v>
          </cell>
          <cell r="X708" t="str">
            <v>Tobelo</v>
          </cell>
          <cell r="Y708" t="str">
            <v>16.10.2002</v>
          </cell>
          <cell r="Z708">
            <v>20</v>
          </cell>
          <cell r="AA708" t="str">
            <v>-</v>
          </cell>
          <cell r="AB708" t="str">
            <v>S1</v>
          </cell>
          <cell r="AC708" t="str">
            <v>Mahasiswa</v>
          </cell>
          <cell r="AD708" t="str">
            <v>Belum Kawin</v>
          </cell>
          <cell r="AE708" t="str">
            <v>Anak</v>
          </cell>
        </row>
        <row r="709">
          <cell r="R709">
            <v>6</v>
          </cell>
          <cell r="T709" t="str">
            <v>Ribka Immanuela Kitong</v>
          </cell>
          <cell r="U709">
            <v>0</v>
          </cell>
          <cell r="V709" t="str">
            <v>-</v>
          </cell>
          <cell r="W709" t="str">
            <v>P</v>
          </cell>
          <cell r="X709" t="str">
            <v>Tobelo</v>
          </cell>
          <cell r="Y709" t="str">
            <v>06.06.2007</v>
          </cell>
          <cell r="Z709">
            <v>15</v>
          </cell>
          <cell r="AA709" t="str">
            <v>-</v>
          </cell>
          <cell r="AB709" t="str">
            <v>SMP</v>
          </cell>
          <cell r="AC709" t="str">
            <v>Siswa</v>
          </cell>
          <cell r="AD709" t="str">
            <v>Belum Kawin</v>
          </cell>
          <cell r="AE709" t="str">
            <v>Anak</v>
          </cell>
        </row>
        <row r="710">
          <cell r="R710">
            <v>6</v>
          </cell>
          <cell r="T710" t="str">
            <v>Valentino Ario Kitong</v>
          </cell>
          <cell r="U710">
            <v>0</v>
          </cell>
          <cell r="V710" t="str">
            <v>L</v>
          </cell>
          <cell r="W710" t="str">
            <v>-</v>
          </cell>
          <cell r="X710" t="str">
            <v>Tobelo</v>
          </cell>
          <cell r="Y710" t="str">
            <v>14.02.2009</v>
          </cell>
          <cell r="Z710">
            <v>13</v>
          </cell>
          <cell r="AA710" t="str">
            <v>-</v>
          </cell>
          <cell r="AB710" t="str">
            <v>SD</v>
          </cell>
          <cell r="AC710" t="str">
            <v>Siswa</v>
          </cell>
          <cell r="AD710" t="str">
            <v>Belum Kawin</v>
          </cell>
          <cell r="AE710" t="str">
            <v>Anak</v>
          </cell>
        </row>
        <row r="711">
          <cell r="R711">
            <v>6</v>
          </cell>
          <cell r="T711" t="e">
            <v>#REF!</v>
          </cell>
          <cell r="U711" t="e">
            <v>#REF!</v>
          </cell>
          <cell r="V711" t="e">
            <v>#REF!</v>
          </cell>
          <cell r="W711" t="e">
            <v>#REF!</v>
          </cell>
          <cell r="X711" t="e">
            <v>#REF!</v>
          </cell>
          <cell r="Y711" t="e">
            <v>#REF!</v>
          </cell>
          <cell r="Z711" t="e">
            <v>#REF!</v>
          </cell>
          <cell r="AA711" t="e">
            <v>#REF!</v>
          </cell>
          <cell r="AB711" t="e">
            <v>#REF!</v>
          </cell>
          <cell r="AC711" t="e">
            <v>#REF!</v>
          </cell>
          <cell r="AD711" t="e">
            <v>#REF!</v>
          </cell>
          <cell r="AE711" t="e">
            <v>#REF!</v>
          </cell>
        </row>
        <row r="712">
          <cell r="R712">
            <v>6</v>
          </cell>
          <cell r="T712" t="e">
            <v>#REF!</v>
          </cell>
          <cell r="U712" t="e">
            <v>#REF!</v>
          </cell>
          <cell r="V712" t="e">
            <v>#REF!</v>
          </cell>
          <cell r="W712" t="e">
            <v>#REF!</v>
          </cell>
          <cell r="X712" t="e">
            <v>#REF!</v>
          </cell>
          <cell r="Y712" t="e">
            <v>#REF!</v>
          </cell>
          <cell r="Z712" t="e">
            <v>#REF!</v>
          </cell>
          <cell r="AA712" t="e">
            <v>#REF!</v>
          </cell>
          <cell r="AB712" t="e">
            <v>#REF!</v>
          </cell>
          <cell r="AC712" t="e">
            <v>#REF!</v>
          </cell>
          <cell r="AD712" t="e">
            <v>#REF!</v>
          </cell>
          <cell r="AE712" t="e">
            <v>#REF!</v>
          </cell>
        </row>
        <row r="713">
          <cell r="R713">
            <v>6</v>
          </cell>
          <cell r="T713" t="e">
            <v>#REF!</v>
          </cell>
          <cell r="U713" t="e">
            <v>#REF!</v>
          </cell>
          <cell r="V713" t="e">
            <v>#REF!</v>
          </cell>
          <cell r="W713" t="e">
            <v>#REF!</v>
          </cell>
          <cell r="X713" t="e">
            <v>#REF!</v>
          </cell>
          <cell r="Y713" t="e">
            <v>#REF!</v>
          </cell>
          <cell r="Z713" t="e">
            <v>#REF!</v>
          </cell>
          <cell r="AA713" t="e">
            <v>#REF!</v>
          </cell>
          <cell r="AB713" t="e">
            <v>#REF!</v>
          </cell>
          <cell r="AC713" t="e">
            <v>#REF!</v>
          </cell>
          <cell r="AD713" t="e">
            <v>#REF!</v>
          </cell>
          <cell r="AE713" t="e">
            <v>#REF!</v>
          </cell>
        </row>
        <row r="714">
          <cell r="N714" t="str">
            <v>L39</v>
          </cell>
          <cell r="R714">
            <v>6</v>
          </cell>
          <cell r="T714" t="e">
            <v>#REF!</v>
          </cell>
          <cell r="U714" t="e">
            <v>#REF!</v>
          </cell>
          <cell r="V714" t="e">
            <v>#REF!</v>
          </cell>
          <cell r="W714" t="e">
            <v>#REF!</v>
          </cell>
          <cell r="X714" t="e">
            <v>#REF!</v>
          </cell>
          <cell r="Y714" t="e">
            <v>#REF!</v>
          </cell>
          <cell r="Z714" t="e">
            <v>#REF!</v>
          </cell>
          <cell r="AA714" t="e">
            <v>#REF!</v>
          </cell>
          <cell r="AB714" t="e">
            <v>#REF!</v>
          </cell>
          <cell r="AC714" t="e">
            <v>#REF!</v>
          </cell>
          <cell r="AD714" t="e">
            <v>#REF!</v>
          </cell>
          <cell r="AE714" t="e">
            <v>#REF!</v>
          </cell>
        </row>
        <row r="715">
          <cell r="R715">
            <v>6</v>
          </cell>
          <cell r="T715" t="str">
            <v>Efrat Oktavianus Rau</v>
          </cell>
          <cell r="U715" t="str">
            <v>WKO</v>
          </cell>
          <cell r="V715" t="str">
            <v>L</v>
          </cell>
          <cell r="W715" t="str">
            <v>-</v>
          </cell>
          <cell r="X715" t="str">
            <v>Ternate</v>
          </cell>
          <cell r="Y715" t="str">
            <v>07.10.1976</v>
          </cell>
          <cell r="Z715">
            <v>46</v>
          </cell>
          <cell r="AA715" t="str">
            <v>23.01.1999</v>
          </cell>
          <cell r="AB715" t="str">
            <v>SMA</v>
          </cell>
          <cell r="AC715" t="str">
            <v>Swasta</v>
          </cell>
          <cell r="AD715" t="str">
            <v>Kawin</v>
          </cell>
          <cell r="AE715" t="str">
            <v>Suami</v>
          </cell>
        </row>
        <row r="716">
          <cell r="R716">
            <v>6</v>
          </cell>
          <cell r="T716" t="str">
            <v>Yessi Deysi Tumewu</v>
          </cell>
          <cell r="U716">
            <v>0</v>
          </cell>
          <cell r="V716" t="str">
            <v>-</v>
          </cell>
          <cell r="W716" t="str">
            <v>P</v>
          </cell>
          <cell r="X716" t="str">
            <v>Sendangan</v>
          </cell>
          <cell r="Y716" t="str">
            <v>03.07.1980</v>
          </cell>
          <cell r="Z716">
            <v>42</v>
          </cell>
          <cell r="AA716" t="str">
            <v>-</v>
          </cell>
          <cell r="AB716" t="str">
            <v>SMK</v>
          </cell>
          <cell r="AC716" t="str">
            <v>IRT</v>
          </cell>
          <cell r="AD716" t="str">
            <v>Kawin</v>
          </cell>
          <cell r="AE716" t="str">
            <v>Istri</v>
          </cell>
        </row>
        <row r="717">
          <cell r="R717">
            <v>6</v>
          </cell>
          <cell r="T717" t="str">
            <v>Raynaldi Taviansi Rau</v>
          </cell>
          <cell r="U717">
            <v>0</v>
          </cell>
          <cell r="V717" t="str">
            <v>L</v>
          </cell>
          <cell r="W717" t="str">
            <v>-</v>
          </cell>
          <cell r="X717" t="str">
            <v>Ternate</v>
          </cell>
          <cell r="Y717" t="str">
            <v>23.04.1999</v>
          </cell>
          <cell r="Z717">
            <v>23</v>
          </cell>
          <cell r="AA717" t="str">
            <v>-</v>
          </cell>
          <cell r="AB717" t="str">
            <v>S1</v>
          </cell>
          <cell r="AC717" t="str">
            <v>Mahasiswa</v>
          </cell>
          <cell r="AD717" t="str">
            <v>Belum Kawin</v>
          </cell>
          <cell r="AE717" t="str">
            <v>Anak</v>
          </cell>
        </row>
        <row r="718">
          <cell r="R718">
            <v>6</v>
          </cell>
          <cell r="T718" t="str">
            <v>Geraldi Roger Rau</v>
          </cell>
          <cell r="U718">
            <v>0</v>
          </cell>
          <cell r="V718" t="str">
            <v>L</v>
          </cell>
          <cell r="W718" t="str">
            <v>-</v>
          </cell>
          <cell r="X718" t="str">
            <v>Sendangan</v>
          </cell>
          <cell r="Y718" t="str">
            <v>07.06.2003</v>
          </cell>
          <cell r="Z718">
            <v>19</v>
          </cell>
          <cell r="AA718" t="str">
            <v>-</v>
          </cell>
          <cell r="AB718" t="str">
            <v>SMK</v>
          </cell>
          <cell r="AC718" t="str">
            <v>Siswa</v>
          </cell>
          <cell r="AD718" t="str">
            <v>Belum Kawin</v>
          </cell>
          <cell r="AE718" t="str">
            <v>Anak</v>
          </cell>
        </row>
        <row r="719">
          <cell r="R719">
            <v>6</v>
          </cell>
          <cell r="T719" t="e">
            <v>#REF!</v>
          </cell>
          <cell r="U719" t="e">
            <v>#REF!</v>
          </cell>
          <cell r="V719" t="e">
            <v>#REF!</v>
          </cell>
          <cell r="W719" t="e">
            <v>#REF!</v>
          </cell>
          <cell r="X719" t="e">
            <v>#REF!</v>
          </cell>
          <cell r="Y719" t="e">
            <v>#REF!</v>
          </cell>
          <cell r="Z719" t="e">
            <v>#REF!</v>
          </cell>
          <cell r="AA719" t="e">
            <v>#REF!</v>
          </cell>
          <cell r="AB719" t="e">
            <v>#REF!</v>
          </cell>
          <cell r="AC719" t="e">
            <v>#REF!</v>
          </cell>
          <cell r="AD719" t="e">
            <v>#REF!</v>
          </cell>
          <cell r="AE719" t="e">
            <v>#REF!</v>
          </cell>
        </row>
        <row r="720">
          <cell r="R720">
            <v>6</v>
          </cell>
          <cell r="T720" t="e">
            <v>#REF!</v>
          </cell>
          <cell r="U720" t="e">
            <v>#REF!</v>
          </cell>
          <cell r="V720" t="e">
            <v>#REF!</v>
          </cell>
          <cell r="W720" t="e">
            <v>#REF!</v>
          </cell>
          <cell r="X720" t="e">
            <v>#REF!</v>
          </cell>
          <cell r="Y720" t="e">
            <v>#REF!</v>
          </cell>
          <cell r="Z720" t="e">
            <v>#REF!</v>
          </cell>
          <cell r="AA720" t="e">
            <v>#REF!</v>
          </cell>
          <cell r="AB720" t="e">
            <v>#REF!</v>
          </cell>
          <cell r="AC720" t="e">
            <v>#REF!</v>
          </cell>
          <cell r="AD720" t="e">
            <v>#REF!</v>
          </cell>
          <cell r="AE720" t="e">
            <v>#REF!</v>
          </cell>
        </row>
        <row r="721">
          <cell r="R721">
            <v>6</v>
          </cell>
          <cell r="T721" t="e">
            <v>#REF!</v>
          </cell>
          <cell r="U721" t="e">
            <v>#REF!</v>
          </cell>
          <cell r="V721" t="e">
            <v>#REF!</v>
          </cell>
          <cell r="W721" t="e">
            <v>#REF!</v>
          </cell>
          <cell r="X721" t="e">
            <v>#REF!</v>
          </cell>
          <cell r="Y721" t="e">
            <v>#REF!</v>
          </cell>
          <cell r="Z721" t="e">
            <v>#REF!</v>
          </cell>
          <cell r="AA721" t="e">
            <v>#REF!</v>
          </cell>
          <cell r="AB721" t="e">
            <v>#REF!</v>
          </cell>
          <cell r="AC721" t="e">
            <v>#REF!</v>
          </cell>
          <cell r="AD721" t="e">
            <v>#REF!</v>
          </cell>
          <cell r="AE721" t="e">
            <v>#REF!</v>
          </cell>
        </row>
        <row r="722">
          <cell r="R722">
            <v>6</v>
          </cell>
          <cell r="T722" t="e">
            <v>#REF!</v>
          </cell>
          <cell r="U722" t="e">
            <v>#REF!</v>
          </cell>
          <cell r="V722" t="e">
            <v>#REF!</v>
          </cell>
          <cell r="W722" t="e">
            <v>#REF!</v>
          </cell>
          <cell r="X722" t="e">
            <v>#REF!</v>
          </cell>
          <cell r="Y722" t="e">
            <v>#REF!</v>
          </cell>
          <cell r="Z722" t="e">
            <v>#REF!</v>
          </cell>
          <cell r="AA722" t="e">
            <v>#REF!</v>
          </cell>
          <cell r="AB722" t="e">
            <v>#REF!</v>
          </cell>
          <cell r="AC722" t="e">
            <v>#REF!</v>
          </cell>
          <cell r="AD722" t="e">
            <v>#REF!</v>
          </cell>
          <cell r="AE722" t="e">
            <v>#REF!</v>
          </cell>
        </row>
        <row r="723">
          <cell r="R723">
            <v>6</v>
          </cell>
          <cell r="T723" t="e">
            <v>#REF!</v>
          </cell>
          <cell r="U723" t="e">
            <v>#REF!</v>
          </cell>
          <cell r="V723" t="e">
            <v>#REF!</v>
          </cell>
          <cell r="W723" t="e">
            <v>#REF!</v>
          </cell>
          <cell r="X723" t="e">
            <v>#REF!</v>
          </cell>
          <cell r="Y723" t="e">
            <v>#REF!</v>
          </cell>
          <cell r="Z723" t="e">
            <v>#REF!</v>
          </cell>
          <cell r="AA723" t="e">
            <v>#REF!</v>
          </cell>
          <cell r="AB723" t="e">
            <v>#REF!</v>
          </cell>
          <cell r="AC723" t="e">
            <v>#REF!</v>
          </cell>
          <cell r="AD723" t="e">
            <v>#REF!</v>
          </cell>
          <cell r="AE723" t="e">
            <v>#REF!</v>
          </cell>
        </row>
        <row r="724">
          <cell r="R724">
            <v>6</v>
          </cell>
          <cell r="T724" t="e">
            <v>#REF!</v>
          </cell>
          <cell r="U724" t="e">
            <v>#REF!</v>
          </cell>
          <cell r="V724" t="e">
            <v>#REF!</v>
          </cell>
          <cell r="W724" t="e">
            <v>#REF!</v>
          </cell>
          <cell r="X724" t="e">
            <v>#REF!</v>
          </cell>
          <cell r="Y724" t="e">
            <v>#REF!</v>
          </cell>
          <cell r="Z724" t="e">
            <v>#REF!</v>
          </cell>
          <cell r="AA724" t="e">
            <v>#REF!</v>
          </cell>
          <cell r="AB724" t="e">
            <v>#REF!</v>
          </cell>
          <cell r="AC724" t="e">
            <v>#REF!</v>
          </cell>
          <cell r="AD724" t="e">
            <v>#REF!</v>
          </cell>
          <cell r="AE724" t="e">
            <v>#REF!</v>
          </cell>
        </row>
        <row r="725">
          <cell r="R725">
            <v>6</v>
          </cell>
          <cell r="T725" t="e">
            <v>#REF!</v>
          </cell>
          <cell r="U725" t="e">
            <v>#REF!</v>
          </cell>
          <cell r="V725" t="e">
            <v>#REF!</v>
          </cell>
          <cell r="W725" t="e">
            <v>#REF!</v>
          </cell>
          <cell r="X725" t="e">
            <v>#REF!</v>
          </cell>
          <cell r="Y725" t="e">
            <v>#REF!</v>
          </cell>
          <cell r="Z725" t="e">
            <v>#REF!</v>
          </cell>
          <cell r="AA725" t="e">
            <v>#REF!</v>
          </cell>
          <cell r="AB725" t="e">
            <v>#REF!</v>
          </cell>
          <cell r="AC725" t="e">
            <v>#REF!</v>
          </cell>
          <cell r="AD725" t="e">
            <v>#REF!</v>
          </cell>
          <cell r="AE725" t="e">
            <v>#REF!</v>
          </cell>
        </row>
        <row r="726">
          <cell r="R726">
            <v>6</v>
          </cell>
          <cell r="T726" t="e">
            <v>#REF!</v>
          </cell>
          <cell r="U726" t="e">
            <v>#REF!</v>
          </cell>
          <cell r="V726" t="e">
            <v>#REF!</v>
          </cell>
          <cell r="W726" t="e">
            <v>#REF!</v>
          </cell>
          <cell r="X726" t="e">
            <v>#REF!</v>
          </cell>
          <cell r="Y726" t="e">
            <v>#REF!</v>
          </cell>
          <cell r="Z726" t="e">
            <v>#REF!</v>
          </cell>
          <cell r="AA726" t="e">
            <v>#REF!</v>
          </cell>
          <cell r="AB726" t="e">
            <v>#REF!</v>
          </cell>
          <cell r="AC726" t="e">
            <v>#REF!</v>
          </cell>
          <cell r="AD726" t="e">
            <v>#REF!</v>
          </cell>
          <cell r="AE726" t="e">
            <v>#REF!</v>
          </cell>
        </row>
        <row r="727">
          <cell r="R727">
            <v>6</v>
          </cell>
          <cell r="T727" t="e">
            <v>#REF!</v>
          </cell>
          <cell r="U727" t="e">
            <v>#REF!</v>
          </cell>
          <cell r="V727" t="e">
            <v>#REF!</v>
          </cell>
          <cell r="W727" t="e">
            <v>#REF!</v>
          </cell>
          <cell r="X727" t="e">
            <v>#REF!</v>
          </cell>
          <cell r="Y727" t="e">
            <v>#REF!</v>
          </cell>
          <cell r="Z727" t="e">
            <v>#REF!</v>
          </cell>
          <cell r="AA727" t="e">
            <v>#REF!</v>
          </cell>
          <cell r="AB727" t="e">
            <v>#REF!</v>
          </cell>
          <cell r="AC727" t="e">
            <v>#REF!</v>
          </cell>
          <cell r="AD727" t="e">
            <v>#REF!</v>
          </cell>
          <cell r="AE727" t="e">
            <v>#REF!</v>
          </cell>
        </row>
        <row r="728">
          <cell r="R728">
            <v>6</v>
          </cell>
          <cell r="T728" t="e">
            <v>#REF!</v>
          </cell>
          <cell r="U728" t="e">
            <v>#REF!</v>
          </cell>
          <cell r="V728" t="e">
            <v>#REF!</v>
          </cell>
          <cell r="W728" t="e">
            <v>#REF!</v>
          </cell>
          <cell r="X728" t="e">
            <v>#REF!</v>
          </cell>
          <cell r="Y728" t="e">
            <v>#REF!</v>
          </cell>
          <cell r="Z728" t="e">
            <v>#REF!</v>
          </cell>
          <cell r="AA728" t="e">
            <v>#REF!</v>
          </cell>
          <cell r="AB728" t="e">
            <v>#REF!</v>
          </cell>
          <cell r="AC728" t="e">
            <v>#REF!</v>
          </cell>
          <cell r="AD728" t="e">
            <v>#REF!</v>
          </cell>
          <cell r="AE728" t="e">
            <v>#REF!</v>
          </cell>
        </row>
        <row r="729">
          <cell r="R729">
            <v>6</v>
          </cell>
          <cell r="T729" t="e">
            <v>#REF!</v>
          </cell>
          <cell r="U729" t="e">
            <v>#REF!</v>
          </cell>
          <cell r="V729" t="e">
            <v>#REF!</v>
          </cell>
          <cell r="W729" t="e">
            <v>#REF!</v>
          </cell>
          <cell r="X729" t="e">
            <v>#REF!</v>
          </cell>
          <cell r="Y729" t="e">
            <v>#REF!</v>
          </cell>
          <cell r="Z729" t="e">
            <v>#REF!</v>
          </cell>
          <cell r="AA729" t="e">
            <v>#REF!</v>
          </cell>
          <cell r="AB729" t="e">
            <v>#REF!</v>
          </cell>
          <cell r="AC729" t="e">
            <v>#REF!</v>
          </cell>
          <cell r="AD729" t="e">
            <v>#REF!</v>
          </cell>
          <cell r="AE729" t="e">
            <v>#REF!</v>
          </cell>
        </row>
        <row r="730">
          <cell r="R730">
            <v>6</v>
          </cell>
          <cell r="T730" t="e">
            <v>#REF!</v>
          </cell>
          <cell r="U730" t="e">
            <v>#REF!</v>
          </cell>
          <cell r="V730" t="e">
            <v>#REF!</v>
          </cell>
          <cell r="W730" t="e">
            <v>#REF!</v>
          </cell>
          <cell r="X730" t="e">
            <v>#REF!</v>
          </cell>
          <cell r="Y730" t="e">
            <v>#REF!</v>
          </cell>
          <cell r="Z730" t="e">
            <v>#REF!</v>
          </cell>
          <cell r="AA730" t="e">
            <v>#REF!</v>
          </cell>
          <cell r="AB730" t="e">
            <v>#REF!</v>
          </cell>
          <cell r="AC730" t="e">
            <v>#REF!</v>
          </cell>
          <cell r="AD730" t="e">
            <v>#REF!</v>
          </cell>
          <cell r="AE730" t="e">
            <v>#REF!</v>
          </cell>
        </row>
        <row r="731">
          <cell r="R731">
            <v>6</v>
          </cell>
          <cell r="T731" t="e">
            <v>#REF!</v>
          </cell>
          <cell r="U731" t="e">
            <v>#REF!</v>
          </cell>
          <cell r="V731" t="e">
            <v>#REF!</v>
          </cell>
          <cell r="W731" t="e">
            <v>#REF!</v>
          </cell>
          <cell r="X731" t="e">
            <v>#REF!</v>
          </cell>
          <cell r="Y731" t="e">
            <v>#REF!</v>
          </cell>
          <cell r="Z731" t="e">
            <v>#REF!</v>
          </cell>
          <cell r="AA731" t="e">
            <v>#REF!</v>
          </cell>
          <cell r="AB731" t="e">
            <v>#REF!</v>
          </cell>
          <cell r="AC731" t="e">
            <v>#REF!</v>
          </cell>
          <cell r="AD731" t="e">
            <v>#REF!</v>
          </cell>
          <cell r="AE731" t="e">
            <v>#REF!</v>
          </cell>
        </row>
        <row r="732">
          <cell r="R732">
            <v>6</v>
          </cell>
          <cell r="T732" t="e">
            <v>#REF!</v>
          </cell>
          <cell r="U732" t="e">
            <v>#REF!</v>
          </cell>
          <cell r="V732" t="e">
            <v>#REF!</v>
          </cell>
          <cell r="W732" t="e">
            <v>#REF!</v>
          </cell>
          <cell r="X732" t="e">
            <v>#REF!</v>
          </cell>
          <cell r="Y732" t="e">
            <v>#REF!</v>
          </cell>
          <cell r="Z732" t="e">
            <v>#REF!</v>
          </cell>
          <cell r="AA732" t="e">
            <v>#REF!</v>
          </cell>
          <cell r="AB732" t="e">
            <v>#REF!</v>
          </cell>
          <cell r="AC732" t="e">
            <v>#REF!</v>
          </cell>
          <cell r="AD732" t="e">
            <v>#REF!</v>
          </cell>
          <cell r="AE732" t="e">
            <v>#REF!</v>
          </cell>
        </row>
        <row r="733">
          <cell r="R733">
            <v>6</v>
          </cell>
          <cell r="T733" t="e">
            <v>#REF!</v>
          </cell>
          <cell r="U733" t="e">
            <v>#REF!</v>
          </cell>
          <cell r="V733" t="e">
            <v>#REF!</v>
          </cell>
          <cell r="W733" t="e">
            <v>#REF!</v>
          </cell>
          <cell r="X733" t="e">
            <v>#REF!</v>
          </cell>
          <cell r="Y733" t="e">
            <v>#REF!</v>
          </cell>
          <cell r="Z733" t="e">
            <v>#REF!</v>
          </cell>
          <cell r="AA733" t="e">
            <v>#REF!</v>
          </cell>
          <cell r="AB733" t="e">
            <v>#REF!</v>
          </cell>
          <cell r="AC733" t="e">
            <v>#REF!</v>
          </cell>
          <cell r="AD733" t="e">
            <v>#REF!</v>
          </cell>
          <cell r="AE733" t="e">
            <v>#REF!</v>
          </cell>
        </row>
        <row r="734">
          <cell r="R734">
            <v>6</v>
          </cell>
          <cell r="T734" t="e">
            <v>#REF!</v>
          </cell>
          <cell r="U734" t="e">
            <v>#REF!</v>
          </cell>
          <cell r="V734" t="e">
            <v>#REF!</v>
          </cell>
          <cell r="W734" t="e">
            <v>#REF!</v>
          </cell>
          <cell r="X734" t="e">
            <v>#REF!</v>
          </cell>
          <cell r="Y734" t="e">
            <v>#REF!</v>
          </cell>
          <cell r="Z734" t="e">
            <v>#REF!</v>
          </cell>
          <cell r="AA734" t="e">
            <v>#REF!</v>
          </cell>
          <cell r="AB734" t="e">
            <v>#REF!</v>
          </cell>
          <cell r="AC734" t="e">
            <v>#REF!</v>
          </cell>
          <cell r="AD734" t="e">
            <v>#REF!</v>
          </cell>
          <cell r="AE734" t="e">
            <v>#REF!</v>
          </cell>
        </row>
        <row r="735">
          <cell r="R735">
            <v>6</v>
          </cell>
          <cell r="T735" t="e">
            <v>#REF!</v>
          </cell>
          <cell r="U735" t="e">
            <v>#REF!</v>
          </cell>
          <cell r="V735" t="e">
            <v>#REF!</v>
          </cell>
          <cell r="W735" t="e">
            <v>#REF!</v>
          </cell>
          <cell r="X735" t="e">
            <v>#REF!</v>
          </cell>
          <cell r="Y735" t="e">
            <v>#REF!</v>
          </cell>
          <cell r="Z735" t="e">
            <v>#REF!</v>
          </cell>
          <cell r="AA735" t="e">
            <v>#REF!</v>
          </cell>
          <cell r="AB735" t="e">
            <v>#REF!</v>
          </cell>
          <cell r="AC735" t="e">
            <v>#REF!</v>
          </cell>
          <cell r="AD735" t="e">
            <v>#REF!</v>
          </cell>
          <cell r="AE735" t="e">
            <v>#REF!</v>
          </cell>
        </row>
        <row r="736">
          <cell r="R736">
            <v>6</v>
          </cell>
          <cell r="T736" t="str">
            <v>James Boediman</v>
          </cell>
          <cell r="U736" t="str">
            <v>WKO</v>
          </cell>
          <cell r="V736" t="str">
            <v>L</v>
          </cell>
          <cell r="W736" t="str">
            <v>-</v>
          </cell>
          <cell r="X736" t="str">
            <v>Ternate</v>
          </cell>
          <cell r="Y736" t="str">
            <v>18.01.1962</v>
          </cell>
          <cell r="Z736">
            <v>60</v>
          </cell>
          <cell r="AA736" t="str">
            <v>15.12.1991</v>
          </cell>
          <cell r="AB736" t="str">
            <v>SMA</v>
          </cell>
          <cell r="AC736" t="str">
            <v>Sekretaris Desa</v>
          </cell>
          <cell r="AD736" t="str">
            <v>Kawin</v>
          </cell>
          <cell r="AE736" t="str">
            <v>Suami</v>
          </cell>
        </row>
        <row r="737">
          <cell r="R737">
            <v>6</v>
          </cell>
          <cell r="T737" t="str">
            <v>Sophia Mamad</v>
          </cell>
          <cell r="U737">
            <v>0</v>
          </cell>
          <cell r="V737" t="str">
            <v>-</v>
          </cell>
          <cell r="W737" t="str">
            <v>P</v>
          </cell>
          <cell r="X737" t="str">
            <v>Jakarta</v>
          </cell>
          <cell r="Y737" t="str">
            <v>20.04.1970</v>
          </cell>
          <cell r="Z737">
            <v>52</v>
          </cell>
          <cell r="AA737" t="str">
            <v>-</v>
          </cell>
          <cell r="AB737" t="str">
            <v>SMA</v>
          </cell>
          <cell r="AC737" t="str">
            <v>IRT</v>
          </cell>
          <cell r="AD737" t="str">
            <v>Kawin</v>
          </cell>
          <cell r="AE737" t="str">
            <v>Istri</v>
          </cell>
        </row>
        <row r="738">
          <cell r="R738">
            <v>6</v>
          </cell>
          <cell r="T738" t="e">
            <v>#REF!</v>
          </cell>
          <cell r="U738" t="e">
            <v>#REF!</v>
          </cell>
          <cell r="V738" t="e">
            <v>#REF!</v>
          </cell>
          <cell r="W738" t="e">
            <v>#REF!</v>
          </cell>
          <cell r="X738" t="e">
            <v>#REF!</v>
          </cell>
          <cell r="Y738" t="e">
            <v>#REF!</v>
          </cell>
          <cell r="Z738" t="e">
            <v>#REF!</v>
          </cell>
          <cell r="AA738" t="e">
            <v>#REF!</v>
          </cell>
          <cell r="AB738" t="e">
            <v>#REF!</v>
          </cell>
          <cell r="AC738" t="e">
            <v>#REF!</v>
          </cell>
          <cell r="AD738" t="e">
            <v>#REF!</v>
          </cell>
          <cell r="AE738" t="e">
            <v>#REF!</v>
          </cell>
        </row>
        <row r="739">
          <cell r="R739">
            <v>6</v>
          </cell>
          <cell r="T739" t="str">
            <v>Willy M. Boediman</v>
          </cell>
          <cell r="U739">
            <v>0</v>
          </cell>
          <cell r="V739" t="str">
            <v>L</v>
          </cell>
          <cell r="W739" t="str">
            <v>-</v>
          </cell>
          <cell r="X739" t="str">
            <v>Bekasi</v>
          </cell>
          <cell r="Y739" t="str">
            <v>12.08.1996</v>
          </cell>
          <cell r="Z739">
            <v>26</v>
          </cell>
          <cell r="AA739" t="str">
            <v>-</v>
          </cell>
          <cell r="AB739" t="str">
            <v>SMA</v>
          </cell>
          <cell r="AC739" t="str">
            <v>Siswa</v>
          </cell>
          <cell r="AD739" t="str">
            <v>Belum Kawin</v>
          </cell>
          <cell r="AE739" t="str">
            <v>Anak</v>
          </cell>
        </row>
        <row r="740">
          <cell r="R740">
            <v>6</v>
          </cell>
          <cell r="T740" t="str">
            <v>Vivalty A.J. Boediman</v>
          </cell>
          <cell r="U740">
            <v>0</v>
          </cell>
          <cell r="V740" t="str">
            <v>-</v>
          </cell>
          <cell r="W740" t="str">
            <v>P</v>
          </cell>
          <cell r="X740" t="str">
            <v>Bekasi</v>
          </cell>
          <cell r="Y740" t="str">
            <v>01.08.2001</v>
          </cell>
          <cell r="Z740">
            <v>21</v>
          </cell>
          <cell r="AA740" t="str">
            <v>-</v>
          </cell>
          <cell r="AB740" t="str">
            <v>SD</v>
          </cell>
          <cell r="AC740" t="str">
            <v>Siswa</v>
          </cell>
          <cell r="AD740" t="str">
            <v>Belum Kawin</v>
          </cell>
          <cell r="AE740" t="str">
            <v>Anak</v>
          </cell>
        </row>
        <row r="741">
          <cell r="N741" t="str">
            <v>L40</v>
          </cell>
          <cell r="R741">
            <v>6</v>
          </cell>
          <cell r="T741" t="e">
            <v>#REF!</v>
          </cell>
          <cell r="U741" t="e">
            <v>#REF!</v>
          </cell>
          <cell r="V741" t="e">
            <v>#REF!</v>
          </cell>
          <cell r="W741" t="e">
            <v>#REF!</v>
          </cell>
          <cell r="X741" t="e">
            <v>#REF!</v>
          </cell>
          <cell r="Y741" t="e">
            <v>#REF!</v>
          </cell>
          <cell r="Z741" t="e">
            <v>#REF!</v>
          </cell>
          <cell r="AA741" t="e">
            <v>#REF!</v>
          </cell>
          <cell r="AB741" t="e">
            <v>#REF!</v>
          </cell>
          <cell r="AC741" t="e">
            <v>#REF!</v>
          </cell>
          <cell r="AD741" t="e">
            <v>#REF!</v>
          </cell>
          <cell r="AE741" t="e">
            <v>#REF!</v>
          </cell>
        </row>
        <row r="742">
          <cell r="N742" t="str">
            <v>L41</v>
          </cell>
          <cell r="R742">
            <v>6</v>
          </cell>
          <cell r="T742" t="e">
            <v>#REF!</v>
          </cell>
          <cell r="U742" t="e">
            <v>#REF!</v>
          </cell>
          <cell r="V742" t="e">
            <v>#REF!</v>
          </cell>
          <cell r="W742" t="e">
            <v>#REF!</v>
          </cell>
          <cell r="X742" t="e">
            <v>#REF!</v>
          </cell>
          <cell r="Y742" t="e">
            <v>#REF!</v>
          </cell>
          <cell r="Z742" t="e">
            <v>#REF!</v>
          </cell>
          <cell r="AA742" t="e">
            <v>#REF!</v>
          </cell>
          <cell r="AB742" t="e">
            <v>#REF!</v>
          </cell>
          <cell r="AC742" t="e">
            <v>#REF!</v>
          </cell>
          <cell r="AD742" t="e">
            <v>#REF!</v>
          </cell>
          <cell r="AE742" t="e">
            <v>#REF!</v>
          </cell>
        </row>
        <row r="743">
          <cell r="B743">
            <v>15</v>
          </cell>
          <cell r="R743">
            <v>6</v>
          </cell>
          <cell r="S743" t="str">
            <v>KWP 3.5/S/015/XXVII/2013</v>
          </cell>
          <cell r="T743" t="e">
            <v>#REF!</v>
          </cell>
          <cell r="U743" t="e">
            <v>#REF!</v>
          </cell>
          <cell r="V743" t="e">
            <v>#REF!</v>
          </cell>
          <cell r="W743" t="e">
            <v>#REF!</v>
          </cell>
          <cell r="X743" t="e">
            <v>#REF!</v>
          </cell>
          <cell r="Y743" t="e">
            <v>#REF!</v>
          </cell>
          <cell r="Z743" t="e">
            <v>#REF!</v>
          </cell>
          <cell r="AA743" t="e">
            <v>#REF!</v>
          </cell>
          <cell r="AB743" t="e">
            <v>#REF!</v>
          </cell>
          <cell r="AC743" t="e">
            <v>#REF!</v>
          </cell>
          <cell r="AD743" t="e">
            <v>#REF!</v>
          </cell>
          <cell r="AE743" t="e">
            <v>#REF!</v>
          </cell>
        </row>
        <row r="744">
          <cell r="B744">
            <v>6</v>
          </cell>
          <cell r="R744">
            <v>6</v>
          </cell>
          <cell r="S744" t="str">
            <v>KWP 3.5/S/006/XXVII/2013</v>
          </cell>
          <cell r="T744" t="e">
            <v>#REF!</v>
          </cell>
          <cell r="U744" t="e">
            <v>#REF!</v>
          </cell>
          <cell r="V744" t="e">
            <v>#REF!</v>
          </cell>
          <cell r="W744" t="e">
            <v>#REF!</v>
          </cell>
          <cell r="X744" t="e">
            <v>#REF!</v>
          </cell>
          <cell r="Y744" t="e">
            <v>#REF!</v>
          </cell>
          <cell r="Z744" t="e">
            <v>#REF!</v>
          </cell>
          <cell r="AA744" t="e">
            <v>#REF!</v>
          </cell>
          <cell r="AB744" t="e">
            <v>#REF!</v>
          </cell>
          <cell r="AC744" t="e">
            <v>#REF!</v>
          </cell>
          <cell r="AD744" t="e">
            <v>#REF!</v>
          </cell>
          <cell r="AE744" t="e">
            <v>#REF!</v>
          </cell>
        </row>
        <row r="745">
          <cell r="R745">
            <v>6</v>
          </cell>
          <cell r="T745" t="e">
            <v>#REF!</v>
          </cell>
          <cell r="U745" t="e">
            <v>#REF!</v>
          </cell>
          <cell r="V745" t="e">
            <v>#REF!</v>
          </cell>
          <cell r="W745" t="e">
            <v>#REF!</v>
          </cell>
          <cell r="X745" t="e">
            <v>#REF!</v>
          </cell>
          <cell r="Y745" t="e">
            <v>#REF!</v>
          </cell>
          <cell r="Z745" t="e">
            <v>#REF!</v>
          </cell>
          <cell r="AA745" t="e">
            <v>#REF!</v>
          </cell>
          <cell r="AB745" t="e">
            <v>#REF!</v>
          </cell>
          <cell r="AC745" t="e">
            <v>#REF!</v>
          </cell>
          <cell r="AD745" t="e">
            <v>#REF!</v>
          </cell>
          <cell r="AE745" t="e">
            <v>#REF!</v>
          </cell>
        </row>
        <row r="746">
          <cell r="R746">
            <v>6</v>
          </cell>
          <cell r="T746" t="e">
            <v>#REF!</v>
          </cell>
          <cell r="U746" t="e">
            <v>#REF!</v>
          </cell>
          <cell r="V746" t="e">
            <v>#REF!</v>
          </cell>
          <cell r="W746" t="e">
            <v>#REF!</v>
          </cell>
          <cell r="X746" t="e">
            <v>#REF!</v>
          </cell>
          <cell r="Y746" t="e">
            <v>#REF!</v>
          </cell>
          <cell r="Z746" t="e">
            <v>#REF!</v>
          </cell>
          <cell r="AA746" t="e">
            <v>#REF!</v>
          </cell>
          <cell r="AB746" t="e">
            <v>#REF!</v>
          </cell>
          <cell r="AC746" t="e">
            <v>#REF!</v>
          </cell>
          <cell r="AD746" t="e">
            <v>#REF!</v>
          </cell>
          <cell r="AE746" t="e">
            <v>#REF!</v>
          </cell>
        </row>
        <row r="747">
          <cell r="R747">
            <v>6</v>
          </cell>
          <cell r="T747" t="e">
            <v>#REF!</v>
          </cell>
          <cell r="U747" t="e">
            <v>#REF!</v>
          </cell>
          <cell r="V747" t="e">
            <v>#REF!</v>
          </cell>
          <cell r="W747" t="e">
            <v>#REF!</v>
          </cell>
          <cell r="X747" t="e">
            <v>#REF!</v>
          </cell>
          <cell r="Y747" t="e">
            <v>#REF!</v>
          </cell>
          <cell r="Z747" t="e">
            <v>#REF!</v>
          </cell>
          <cell r="AA747" t="e">
            <v>#REF!</v>
          </cell>
          <cell r="AB747" t="e">
            <v>#REF!</v>
          </cell>
          <cell r="AC747" t="e">
            <v>#REF!</v>
          </cell>
          <cell r="AD747" t="e">
            <v>#REF!</v>
          </cell>
          <cell r="AE747" t="e">
            <v>#REF!</v>
          </cell>
        </row>
        <row r="748">
          <cell r="R748">
            <v>6</v>
          </cell>
          <cell r="T748" t="e">
            <v>#REF!</v>
          </cell>
          <cell r="U748" t="e">
            <v>#REF!</v>
          </cell>
          <cell r="V748" t="e">
            <v>#REF!</v>
          </cell>
          <cell r="W748" t="e">
            <v>#REF!</v>
          </cell>
          <cell r="X748" t="e">
            <v>#REF!</v>
          </cell>
          <cell r="Y748" t="e">
            <v>#REF!</v>
          </cell>
          <cell r="Z748" t="e">
            <v>#REF!</v>
          </cell>
          <cell r="AA748" t="e">
            <v>#REF!</v>
          </cell>
          <cell r="AB748" t="e">
            <v>#REF!</v>
          </cell>
          <cell r="AC748" t="e">
            <v>#REF!</v>
          </cell>
          <cell r="AD748" t="e">
            <v>#REF!</v>
          </cell>
          <cell r="AE748" t="e">
            <v>#REF!</v>
          </cell>
        </row>
        <row r="749">
          <cell r="R749">
            <v>6</v>
          </cell>
          <cell r="T749" t="e">
            <v>#REF!</v>
          </cell>
          <cell r="U749" t="e">
            <v>#REF!</v>
          </cell>
          <cell r="V749" t="e">
            <v>#REF!</v>
          </cell>
          <cell r="W749" t="e">
            <v>#REF!</v>
          </cell>
          <cell r="X749" t="e">
            <v>#REF!</v>
          </cell>
          <cell r="Y749" t="e">
            <v>#REF!</v>
          </cell>
          <cell r="Z749" t="e">
            <v>#REF!</v>
          </cell>
          <cell r="AA749" t="e">
            <v>#REF!</v>
          </cell>
          <cell r="AB749" t="e">
            <v>#REF!</v>
          </cell>
          <cell r="AC749" t="e">
            <v>#REF!</v>
          </cell>
          <cell r="AD749" t="e">
            <v>#REF!</v>
          </cell>
          <cell r="AE749" t="e">
            <v>#REF!</v>
          </cell>
        </row>
        <row r="750">
          <cell r="R750">
            <v>6</v>
          </cell>
          <cell r="T750" t="str">
            <v>Orpa Lantaka</v>
          </cell>
          <cell r="U750" t="str">
            <v>WKO</v>
          </cell>
          <cell r="V750" t="str">
            <v>-</v>
          </cell>
          <cell r="W750" t="str">
            <v>P</v>
          </cell>
          <cell r="X750" t="str">
            <v>Kalipitu</v>
          </cell>
          <cell r="Y750" t="str">
            <v>09.12.1963</v>
          </cell>
          <cell r="Z750">
            <v>59</v>
          </cell>
          <cell r="AA750" t="str">
            <v>Janda</v>
          </cell>
          <cell r="AB750" t="str">
            <v>SD</v>
          </cell>
          <cell r="AC750" t="str">
            <v>IRT</v>
          </cell>
          <cell r="AD750" t="str">
            <v>Kawin</v>
          </cell>
          <cell r="AE750" t="str">
            <v>Kepala Keluarga</v>
          </cell>
        </row>
        <row r="751">
          <cell r="R751">
            <v>6</v>
          </cell>
          <cell r="T751" t="e">
            <v>#REF!</v>
          </cell>
          <cell r="U751" t="e">
            <v>#REF!</v>
          </cell>
          <cell r="V751" t="e">
            <v>#REF!</v>
          </cell>
          <cell r="W751" t="e">
            <v>#REF!</v>
          </cell>
          <cell r="X751" t="e">
            <v>#REF!</v>
          </cell>
          <cell r="Y751" t="e">
            <v>#REF!</v>
          </cell>
          <cell r="Z751" t="e">
            <v>#REF!</v>
          </cell>
          <cell r="AA751" t="e">
            <v>#REF!</v>
          </cell>
          <cell r="AB751" t="e">
            <v>#REF!</v>
          </cell>
          <cell r="AC751" t="e">
            <v>#REF!</v>
          </cell>
          <cell r="AD751" t="e">
            <v>#REF!</v>
          </cell>
          <cell r="AE751" t="e">
            <v>#REF!</v>
          </cell>
        </row>
        <row r="752">
          <cell r="R752">
            <v>6</v>
          </cell>
          <cell r="T752" t="str">
            <v>Noris Welem Fher</v>
          </cell>
          <cell r="U752">
            <v>0</v>
          </cell>
          <cell r="V752" t="str">
            <v>L</v>
          </cell>
          <cell r="W752" t="str">
            <v>-</v>
          </cell>
          <cell r="X752" t="str">
            <v>Wayamli</v>
          </cell>
          <cell r="Y752" t="str">
            <v>10.11.1993</v>
          </cell>
          <cell r="Z752">
            <v>29</v>
          </cell>
          <cell r="AA752" t="str">
            <v>-</v>
          </cell>
          <cell r="AB752" t="str">
            <v>SMA</v>
          </cell>
          <cell r="AC752" t="str">
            <v>-</v>
          </cell>
          <cell r="AD752" t="str">
            <v>Belum Kawin</v>
          </cell>
          <cell r="AE752" t="str">
            <v>Anak</v>
          </cell>
        </row>
        <row r="753">
          <cell r="R753">
            <v>6</v>
          </cell>
          <cell r="T753" t="e">
            <v>#REF!</v>
          </cell>
          <cell r="U753" t="e">
            <v>#REF!</v>
          </cell>
          <cell r="V753" t="e">
            <v>#REF!</v>
          </cell>
          <cell r="W753" t="e">
            <v>#REF!</v>
          </cell>
          <cell r="X753" t="e">
            <v>#REF!</v>
          </cell>
          <cell r="Y753" t="e">
            <v>#REF!</v>
          </cell>
          <cell r="Z753" t="e">
            <v>#REF!</v>
          </cell>
          <cell r="AA753" t="e">
            <v>#REF!</v>
          </cell>
          <cell r="AB753" t="e">
            <v>#REF!</v>
          </cell>
          <cell r="AC753" t="e">
            <v>#REF!</v>
          </cell>
          <cell r="AD753" t="e">
            <v>#REF!</v>
          </cell>
          <cell r="AE753" t="e">
            <v>#REF!</v>
          </cell>
        </row>
        <row r="754">
          <cell r="R754">
            <v>6</v>
          </cell>
          <cell r="T754" t="str">
            <v>Serly Stefy Nginang</v>
          </cell>
          <cell r="U754" t="str">
            <v>LD</v>
          </cell>
          <cell r="V754" t="str">
            <v>-</v>
          </cell>
          <cell r="W754" t="str">
            <v>P</v>
          </cell>
          <cell r="X754" t="str">
            <v>Miaf</v>
          </cell>
          <cell r="Y754" t="str">
            <v>07.09.1995</v>
          </cell>
          <cell r="Z754">
            <v>27</v>
          </cell>
          <cell r="AA754" t="str">
            <v>-</v>
          </cell>
          <cell r="AB754" t="str">
            <v>SMK</v>
          </cell>
          <cell r="AC754" t="str">
            <v>Swasta</v>
          </cell>
          <cell r="AD754" t="str">
            <v>Belum Kawin</v>
          </cell>
          <cell r="AE754" t="str">
            <v>Anak</v>
          </cell>
        </row>
        <row r="755">
          <cell r="R755">
            <v>6</v>
          </cell>
          <cell r="T755" t="str">
            <v>Manuel P. Sasingan</v>
          </cell>
          <cell r="U755" t="str">
            <v>WKO</v>
          </cell>
          <cell r="V755" t="str">
            <v>L</v>
          </cell>
          <cell r="W755" t="str">
            <v>-</v>
          </cell>
          <cell r="X755" t="str">
            <v>WKO</v>
          </cell>
          <cell r="Y755" t="str">
            <v>25.12.1980</v>
          </cell>
          <cell r="Z755">
            <v>42</v>
          </cell>
          <cell r="AA755" t="str">
            <v>06.12.2009</v>
          </cell>
          <cell r="AB755" t="str">
            <v>SMA</v>
          </cell>
          <cell r="AC755" t="str">
            <v>Swasta</v>
          </cell>
          <cell r="AD755" t="str">
            <v>Kawin</v>
          </cell>
          <cell r="AE755" t="str">
            <v>Suami</v>
          </cell>
        </row>
        <row r="756">
          <cell r="R756">
            <v>6</v>
          </cell>
          <cell r="T756" t="str">
            <v>Meldiani Teby</v>
          </cell>
          <cell r="U756">
            <v>0</v>
          </cell>
          <cell r="V756" t="str">
            <v>-</v>
          </cell>
          <cell r="W756" t="str">
            <v>P</v>
          </cell>
          <cell r="X756" t="str">
            <v>Ibu</v>
          </cell>
          <cell r="Y756" t="str">
            <v>08.05.1983</v>
          </cell>
          <cell r="Z756">
            <v>39</v>
          </cell>
          <cell r="AA756" t="str">
            <v>-</v>
          </cell>
          <cell r="AB756" t="str">
            <v>SMA</v>
          </cell>
          <cell r="AC756" t="str">
            <v>IRT</v>
          </cell>
          <cell r="AD756" t="str">
            <v>Kawin</v>
          </cell>
          <cell r="AE756" t="str">
            <v>Istri</v>
          </cell>
        </row>
        <row r="757">
          <cell r="R757">
            <v>6</v>
          </cell>
          <cell r="T757" t="str">
            <v>Radit Sasingan</v>
          </cell>
          <cell r="U757">
            <v>0</v>
          </cell>
          <cell r="V757" t="str">
            <v>L</v>
          </cell>
          <cell r="W757" t="str">
            <v>-</v>
          </cell>
          <cell r="X757" t="str">
            <v>WKO</v>
          </cell>
          <cell r="Y757" t="str">
            <v>07.02.2010</v>
          </cell>
          <cell r="Z757">
            <v>12</v>
          </cell>
          <cell r="AA757" t="str">
            <v>-</v>
          </cell>
          <cell r="AB757" t="str">
            <v>SD</v>
          </cell>
          <cell r="AC757" t="str">
            <v>Siswa</v>
          </cell>
          <cell r="AD757" t="str">
            <v>Belum Kawin</v>
          </cell>
          <cell r="AE757" t="str">
            <v>Anak</v>
          </cell>
        </row>
        <row r="758">
          <cell r="R758">
            <v>6</v>
          </cell>
          <cell r="T758" t="str">
            <v>Pengasehan Tarau</v>
          </cell>
          <cell r="U758">
            <v>0</v>
          </cell>
          <cell r="V758" t="str">
            <v>L</v>
          </cell>
          <cell r="W758" t="str">
            <v>-</v>
          </cell>
          <cell r="X758" t="str">
            <v>Talaud</v>
          </cell>
          <cell r="Y758" t="str">
            <v>04.02.1971</v>
          </cell>
          <cell r="Z758">
            <v>51</v>
          </cell>
          <cell r="AA758">
            <v>0</v>
          </cell>
          <cell r="AB758" t="str">
            <v>SMA</v>
          </cell>
          <cell r="AC758" t="str">
            <v>Tani</v>
          </cell>
          <cell r="AD758" t="str">
            <v>Belum Kawin</v>
          </cell>
          <cell r="AE758" t="str">
            <v>Saudara</v>
          </cell>
        </row>
        <row r="759">
          <cell r="R759">
            <v>6</v>
          </cell>
          <cell r="T759" t="e">
            <v>#REF!</v>
          </cell>
          <cell r="U759" t="e">
            <v>#REF!</v>
          </cell>
          <cell r="V759" t="e">
            <v>#REF!</v>
          </cell>
          <cell r="W759" t="e">
            <v>#REF!</v>
          </cell>
          <cell r="X759" t="e">
            <v>#REF!</v>
          </cell>
          <cell r="Y759" t="e">
            <v>#REF!</v>
          </cell>
          <cell r="Z759" t="e">
            <v>#REF!</v>
          </cell>
          <cell r="AA759" t="e">
            <v>#REF!</v>
          </cell>
          <cell r="AB759" t="e">
            <v>#REF!</v>
          </cell>
          <cell r="AC759" t="e">
            <v>#REF!</v>
          </cell>
          <cell r="AD759" t="e">
            <v>#REF!</v>
          </cell>
          <cell r="AE759" t="e">
            <v>#REF!</v>
          </cell>
        </row>
        <row r="760">
          <cell r="R760">
            <v>6</v>
          </cell>
          <cell r="T760" t="e">
            <v>#REF!</v>
          </cell>
          <cell r="U760" t="e">
            <v>#REF!</v>
          </cell>
          <cell r="V760" t="e">
            <v>#REF!</v>
          </cell>
          <cell r="W760" t="e">
            <v>#REF!</v>
          </cell>
          <cell r="X760" t="e">
            <v>#REF!</v>
          </cell>
          <cell r="Y760" t="e">
            <v>#REF!</v>
          </cell>
          <cell r="Z760" t="e">
            <v>#REF!</v>
          </cell>
          <cell r="AA760" t="e">
            <v>#REF!</v>
          </cell>
          <cell r="AB760" t="e">
            <v>#REF!</v>
          </cell>
          <cell r="AC760" t="e">
            <v>#REF!</v>
          </cell>
          <cell r="AD760" t="e">
            <v>#REF!</v>
          </cell>
          <cell r="AE760" t="e">
            <v>#REF!</v>
          </cell>
        </row>
        <row r="761">
          <cell r="R761">
            <v>6</v>
          </cell>
          <cell r="T761" t="e">
            <v>#REF!</v>
          </cell>
          <cell r="U761" t="e">
            <v>#REF!</v>
          </cell>
          <cell r="V761" t="e">
            <v>#REF!</v>
          </cell>
          <cell r="W761" t="e">
            <v>#REF!</v>
          </cell>
          <cell r="X761" t="e">
            <v>#REF!</v>
          </cell>
          <cell r="Y761" t="e">
            <v>#REF!</v>
          </cell>
          <cell r="Z761" t="e">
            <v>#REF!</v>
          </cell>
          <cell r="AA761" t="e">
            <v>#REF!</v>
          </cell>
          <cell r="AB761" t="e">
            <v>#REF!</v>
          </cell>
          <cell r="AC761" t="e">
            <v>#REF!</v>
          </cell>
          <cell r="AD761" t="e">
            <v>#REF!</v>
          </cell>
          <cell r="AE761" t="e">
            <v>#REF!</v>
          </cell>
        </row>
        <row r="762">
          <cell r="R762">
            <v>6</v>
          </cell>
          <cell r="T762" t="e">
            <v>#REF!</v>
          </cell>
          <cell r="U762" t="e">
            <v>#REF!</v>
          </cell>
          <cell r="V762" t="e">
            <v>#REF!</v>
          </cell>
          <cell r="W762" t="e">
            <v>#REF!</v>
          </cell>
          <cell r="X762" t="e">
            <v>#REF!</v>
          </cell>
          <cell r="Y762" t="e">
            <v>#REF!</v>
          </cell>
          <cell r="Z762" t="e">
            <v>#REF!</v>
          </cell>
          <cell r="AA762" t="e">
            <v>#REF!</v>
          </cell>
          <cell r="AB762" t="e">
            <v>#REF!</v>
          </cell>
          <cell r="AC762" t="e">
            <v>#REF!</v>
          </cell>
          <cell r="AD762" t="e">
            <v>#REF!</v>
          </cell>
          <cell r="AE762" t="e">
            <v>#REF!</v>
          </cell>
        </row>
        <row r="763">
          <cell r="R763">
            <v>6</v>
          </cell>
          <cell r="T763" t="e">
            <v>#REF!</v>
          </cell>
          <cell r="U763" t="e">
            <v>#REF!</v>
          </cell>
          <cell r="V763" t="e">
            <v>#REF!</v>
          </cell>
          <cell r="W763" t="e">
            <v>#REF!</v>
          </cell>
          <cell r="X763" t="e">
            <v>#REF!</v>
          </cell>
          <cell r="Y763" t="e">
            <v>#REF!</v>
          </cell>
          <cell r="Z763" t="e">
            <v>#REF!</v>
          </cell>
          <cell r="AA763" t="e">
            <v>#REF!</v>
          </cell>
          <cell r="AB763" t="e">
            <v>#REF!</v>
          </cell>
          <cell r="AC763" t="e">
            <v>#REF!</v>
          </cell>
          <cell r="AD763" t="e">
            <v>#REF!</v>
          </cell>
          <cell r="AE763" t="e">
            <v>#REF!</v>
          </cell>
        </row>
        <row r="764">
          <cell r="R764">
            <v>6</v>
          </cell>
          <cell r="T764" t="e">
            <v>#REF!</v>
          </cell>
          <cell r="U764" t="e">
            <v>#REF!</v>
          </cell>
          <cell r="V764" t="e">
            <v>#REF!</v>
          </cell>
          <cell r="W764" t="e">
            <v>#REF!</v>
          </cell>
          <cell r="X764" t="e">
            <v>#REF!</v>
          </cell>
          <cell r="Y764" t="e">
            <v>#REF!</v>
          </cell>
          <cell r="Z764" t="e">
            <v>#REF!</v>
          </cell>
          <cell r="AA764" t="e">
            <v>#REF!</v>
          </cell>
          <cell r="AB764" t="e">
            <v>#REF!</v>
          </cell>
          <cell r="AC764" t="e">
            <v>#REF!</v>
          </cell>
          <cell r="AD764" t="e">
            <v>#REF!</v>
          </cell>
          <cell r="AE764" t="e">
            <v>#REF!</v>
          </cell>
        </row>
        <row r="765">
          <cell r="N765" t="str">
            <v>L42</v>
          </cell>
          <cell r="R765">
            <v>6</v>
          </cell>
          <cell r="T765" t="e">
            <v>#REF!</v>
          </cell>
          <cell r="U765" t="e">
            <v>#REF!</v>
          </cell>
          <cell r="V765" t="e">
            <v>#REF!</v>
          </cell>
          <cell r="W765" t="e">
            <v>#REF!</v>
          </cell>
          <cell r="X765" t="e">
            <v>#REF!</v>
          </cell>
          <cell r="Y765" t="e">
            <v>#REF!</v>
          </cell>
          <cell r="Z765" t="e">
            <v>#REF!</v>
          </cell>
          <cell r="AA765" t="e">
            <v>#REF!</v>
          </cell>
          <cell r="AB765" t="e">
            <v>#REF!</v>
          </cell>
          <cell r="AC765" t="e">
            <v>#REF!</v>
          </cell>
          <cell r="AD765" t="e">
            <v>#REF!</v>
          </cell>
          <cell r="AE765" t="e">
            <v>#REF!</v>
          </cell>
        </row>
        <row r="766">
          <cell r="N766" t="str">
            <v>L43</v>
          </cell>
          <cell r="R766">
            <v>6</v>
          </cell>
          <cell r="T766" t="e">
            <v>#REF!</v>
          </cell>
          <cell r="U766" t="e">
            <v>#REF!</v>
          </cell>
          <cell r="V766" t="e">
            <v>#REF!</v>
          </cell>
          <cell r="W766" t="e">
            <v>#REF!</v>
          </cell>
          <cell r="X766" t="e">
            <v>#REF!</v>
          </cell>
          <cell r="Y766" t="e">
            <v>#REF!</v>
          </cell>
          <cell r="Z766" t="e">
            <v>#REF!</v>
          </cell>
          <cell r="AA766" t="e">
            <v>#REF!</v>
          </cell>
          <cell r="AB766" t="e">
            <v>#REF!</v>
          </cell>
          <cell r="AC766" t="e">
            <v>#REF!</v>
          </cell>
          <cell r="AD766" t="e">
            <v>#REF!</v>
          </cell>
          <cell r="AE766" t="e">
            <v>#REF!</v>
          </cell>
        </row>
        <row r="767">
          <cell r="R767">
            <v>6</v>
          </cell>
          <cell r="T767" t="e">
            <v>#REF!</v>
          </cell>
          <cell r="U767" t="e">
            <v>#REF!</v>
          </cell>
          <cell r="V767" t="e">
            <v>#REF!</v>
          </cell>
          <cell r="W767" t="e">
            <v>#REF!</v>
          </cell>
          <cell r="X767" t="e">
            <v>#REF!</v>
          </cell>
          <cell r="Y767" t="e">
            <v>#REF!</v>
          </cell>
          <cell r="Z767" t="e">
            <v>#REF!</v>
          </cell>
          <cell r="AA767" t="e">
            <v>#REF!</v>
          </cell>
          <cell r="AB767" t="e">
            <v>#REF!</v>
          </cell>
          <cell r="AC767" t="e">
            <v>#REF!</v>
          </cell>
          <cell r="AD767" t="e">
            <v>#REF!</v>
          </cell>
          <cell r="AE767" t="e">
            <v>#REF!</v>
          </cell>
        </row>
        <row r="768">
          <cell r="R768">
            <v>6</v>
          </cell>
          <cell r="T768" t="str">
            <v>Onesimus Salor</v>
          </cell>
          <cell r="U768" t="str">
            <v>WKO</v>
          </cell>
          <cell r="V768" t="str">
            <v>L</v>
          </cell>
          <cell r="W768" t="str">
            <v>-</v>
          </cell>
          <cell r="X768" t="str">
            <v>WKO</v>
          </cell>
          <cell r="Y768" t="str">
            <v>23.10.1985</v>
          </cell>
          <cell r="Z768">
            <v>37</v>
          </cell>
          <cell r="AA768" t="str">
            <v>11.04.2010</v>
          </cell>
          <cell r="AB768" t="str">
            <v>SMP</v>
          </cell>
          <cell r="AC768" t="str">
            <v>Tukang</v>
          </cell>
          <cell r="AD768" t="str">
            <v>Kawin</v>
          </cell>
          <cell r="AE768" t="str">
            <v>Suami</v>
          </cell>
        </row>
        <row r="769">
          <cell r="R769">
            <v>6</v>
          </cell>
          <cell r="T769" t="str">
            <v>Darmawati Laarni</v>
          </cell>
          <cell r="U769">
            <v>0</v>
          </cell>
          <cell r="V769" t="str">
            <v>-</v>
          </cell>
          <cell r="W769" t="str">
            <v>P</v>
          </cell>
          <cell r="X769" t="str">
            <v>WKO</v>
          </cell>
          <cell r="Y769" t="str">
            <v>23.03.1991</v>
          </cell>
          <cell r="Z769">
            <v>31</v>
          </cell>
          <cell r="AA769" t="str">
            <v>-</v>
          </cell>
          <cell r="AB769" t="str">
            <v>SMA</v>
          </cell>
          <cell r="AC769" t="str">
            <v>IRT</v>
          </cell>
          <cell r="AD769" t="str">
            <v>Kawin</v>
          </cell>
          <cell r="AE769" t="str">
            <v>Istri</v>
          </cell>
        </row>
        <row r="770">
          <cell r="R770">
            <v>6</v>
          </cell>
          <cell r="T770" t="e">
            <v>#REF!</v>
          </cell>
          <cell r="U770" t="e">
            <v>#REF!</v>
          </cell>
          <cell r="V770" t="e">
            <v>#REF!</v>
          </cell>
          <cell r="W770" t="e">
            <v>#REF!</v>
          </cell>
          <cell r="X770" t="e">
            <v>#REF!</v>
          </cell>
          <cell r="Y770" t="e">
            <v>#REF!</v>
          </cell>
          <cell r="Z770" t="e">
            <v>#REF!</v>
          </cell>
          <cell r="AA770" t="e">
            <v>#REF!</v>
          </cell>
          <cell r="AB770" t="e">
            <v>#REF!</v>
          </cell>
          <cell r="AC770" t="e">
            <v>#REF!</v>
          </cell>
          <cell r="AD770" t="e">
            <v>#REF!</v>
          </cell>
          <cell r="AE770" t="e">
            <v>#REF!</v>
          </cell>
        </row>
        <row r="771">
          <cell r="R771">
            <v>6</v>
          </cell>
          <cell r="T771" t="e">
            <v>#REF!</v>
          </cell>
          <cell r="U771" t="e">
            <v>#REF!</v>
          </cell>
          <cell r="V771" t="e">
            <v>#REF!</v>
          </cell>
          <cell r="W771">
            <v>0</v>
          </cell>
          <cell r="X771">
            <v>0</v>
          </cell>
          <cell r="Y771">
            <v>0</v>
          </cell>
          <cell r="Z771" t="e">
            <v>#REF!</v>
          </cell>
          <cell r="AA771" t="e">
            <v>#REF!</v>
          </cell>
          <cell r="AB771" t="str">
            <v>SKP</v>
          </cell>
          <cell r="AC771" t="str">
            <v>IRT</v>
          </cell>
          <cell r="AD771" t="str">
            <v>Kawin</v>
          </cell>
          <cell r="AE771" t="str">
            <v>Istri</v>
          </cell>
        </row>
        <row r="772">
          <cell r="R772">
            <v>6</v>
          </cell>
          <cell r="T772" t="str">
            <v>Daendels Tucunang</v>
          </cell>
          <cell r="U772">
            <v>0</v>
          </cell>
          <cell r="V772" t="str">
            <v>L</v>
          </cell>
          <cell r="W772" t="str">
            <v>-</v>
          </cell>
          <cell r="X772" t="str">
            <v>Tobelo</v>
          </cell>
          <cell r="Y772" t="str">
            <v>29.12.1975</v>
          </cell>
          <cell r="Z772">
            <v>47</v>
          </cell>
          <cell r="AA772" t="str">
            <v>-</v>
          </cell>
          <cell r="AB772" t="str">
            <v>SD</v>
          </cell>
          <cell r="AC772" t="str">
            <v>Tani</v>
          </cell>
          <cell r="AD772" t="str">
            <v>Belum Kawin</v>
          </cell>
          <cell r="AE772" t="str">
            <v>Anak</v>
          </cell>
        </row>
        <row r="773">
          <cell r="R773">
            <v>6</v>
          </cell>
          <cell r="T773" t="e">
            <v>#REF!</v>
          </cell>
          <cell r="U773" t="e">
            <v>#REF!</v>
          </cell>
          <cell r="V773" t="e">
            <v>#REF!</v>
          </cell>
          <cell r="W773" t="e">
            <v>#REF!</v>
          </cell>
          <cell r="X773" t="e">
            <v>#REF!</v>
          </cell>
          <cell r="Y773" t="e">
            <v>#REF!</v>
          </cell>
          <cell r="Z773" t="e">
            <v>#REF!</v>
          </cell>
          <cell r="AA773" t="e">
            <v>#REF!</v>
          </cell>
          <cell r="AB773" t="e">
            <v>#REF!</v>
          </cell>
          <cell r="AC773" t="e">
            <v>#REF!</v>
          </cell>
          <cell r="AD773" t="e">
            <v>#REF!</v>
          </cell>
          <cell r="AE773" t="e">
            <v>#REF!</v>
          </cell>
        </row>
        <row r="774">
          <cell r="R774">
            <v>6</v>
          </cell>
          <cell r="T774" t="str">
            <v>Yokelin Evi Bokako</v>
          </cell>
          <cell r="U774">
            <v>0</v>
          </cell>
          <cell r="V774" t="str">
            <v>-</v>
          </cell>
          <cell r="W774" t="str">
            <v>P</v>
          </cell>
          <cell r="X774" t="str">
            <v>WKO</v>
          </cell>
          <cell r="Y774" t="str">
            <v>22.01.1981</v>
          </cell>
          <cell r="Z774">
            <v>41</v>
          </cell>
          <cell r="AA774" t="str">
            <v>-</v>
          </cell>
          <cell r="AB774" t="str">
            <v>-</v>
          </cell>
          <cell r="AC774" t="str">
            <v>IRT</v>
          </cell>
          <cell r="AD774" t="str">
            <v>Belum Kawin</v>
          </cell>
          <cell r="AE774" t="str">
            <v>Menantu</v>
          </cell>
        </row>
        <row r="775">
          <cell r="R775">
            <v>6</v>
          </cell>
          <cell r="T775" t="str">
            <v>Adrian Tucunang</v>
          </cell>
          <cell r="U775">
            <v>0</v>
          </cell>
          <cell r="V775" t="str">
            <v>L</v>
          </cell>
          <cell r="W775" t="str">
            <v>-</v>
          </cell>
          <cell r="X775" t="str">
            <v>WKO</v>
          </cell>
          <cell r="Y775" t="str">
            <v>21.01.2012</v>
          </cell>
          <cell r="Z775">
            <v>10</v>
          </cell>
          <cell r="AA775" t="str">
            <v>-</v>
          </cell>
          <cell r="AB775" t="str">
            <v>-</v>
          </cell>
          <cell r="AC775" t="str">
            <v>-</v>
          </cell>
          <cell r="AD775" t="str">
            <v>Belum Kawin</v>
          </cell>
          <cell r="AE775" t="str">
            <v>Cucu</v>
          </cell>
        </row>
        <row r="776">
          <cell r="R776">
            <v>6</v>
          </cell>
          <cell r="T776" t="e">
            <v>#REF!</v>
          </cell>
          <cell r="U776" t="e">
            <v>#REF!</v>
          </cell>
          <cell r="V776" t="e">
            <v>#REF!</v>
          </cell>
          <cell r="W776" t="e">
            <v>#REF!</v>
          </cell>
          <cell r="X776" t="e">
            <v>#REF!</v>
          </cell>
          <cell r="Y776" t="e">
            <v>#REF!</v>
          </cell>
          <cell r="Z776" t="e">
            <v>#REF!</v>
          </cell>
          <cell r="AA776" t="e">
            <v>#REF!</v>
          </cell>
          <cell r="AB776" t="e">
            <v>#REF!</v>
          </cell>
          <cell r="AC776" t="e">
            <v>#REF!</v>
          </cell>
          <cell r="AD776" t="e">
            <v>#REF!</v>
          </cell>
          <cell r="AE776" t="e">
            <v>#REF!</v>
          </cell>
        </row>
        <row r="777">
          <cell r="R777">
            <v>6</v>
          </cell>
          <cell r="T777" t="str">
            <v>Yarnice Papuling</v>
          </cell>
          <cell r="U777">
            <v>0</v>
          </cell>
          <cell r="V777" t="str">
            <v>-</v>
          </cell>
          <cell r="W777" t="str">
            <v>P</v>
          </cell>
          <cell r="X777" t="str">
            <v>Jailolo</v>
          </cell>
          <cell r="Y777" t="str">
            <v>08.08.1983</v>
          </cell>
          <cell r="Z777">
            <v>39</v>
          </cell>
          <cell r="AA777" t="str">
            <v>-</v>
          </cell>
          <cell r="AB777" t="str">
            <v>SMP</v>
          </cell>
          <cell r="AC777" t="str">
            <v>IRT</v>
          </cell>
          <cell r="AD777" t="str">
            <v>Kawin</v>
          </cell>
          <cell r="AE777" t="str">
            <v>Istri</v>
          </cell>
        </row>
        <row r="778">
          <cell r="R778">
            <v>6</v>
          </cell>
          <cell r="T778" t="e">
            <v>#REF!</v>
          </cell>
          <cell r="U778" t="e">
            <v>#REF!</v>
          </cell>
          <cell r="V778" t="e">
            <v>#REF!</v>
          </cell>
          <cell r="W778" t="e">
            <v>#REF!</v>
          </cell>
          <cell r="X778" t="e">
            <v>#REF!</v>
          </cell>
          <cell r="Y778" t="e">
            <v>#REF!</v>
          </cell>
          <cell r="Z778" t="e">
            <v>#REF!</v>
          </cell>
          <cell r="AA778" t="e">
            <v>#REF!</v>
          </cell>
          <cell r="AB778" t="e">
            <v>#REF!</v>
          </cell>
          <cell r="AC778" t="e">
            <v>#REF!</v>
          </cell>
          <cell r="AD778" t="e">
            <v>#REF!</v>
          </cell>
          <cell r="AE778" t="e">
            <v>#REF!</v>
          </cell>
        </row>
        <row r="779">
          <cell r="R779">
            <v>6</v>
          </cell>
          <cell r="T779" t="e">
            <v>#REF!</v>
          </cell>
          <cell r="U779" t="e">
            <v>#REF!</v>
          </cell>
          <cell r="V779" t="e">
            <v>#REF!</v>
          </cell>
          <cell r="W779" t="e">
            <v>#REF!</v>
          </cell>
          <cell r="X779" t="e">
            <v>#REF!</v>
          </cell>
          <cell r="Y779" t="e">
            <v>#REF!</v>
          </cell>
          <cell r="Z779" t="e">
            <v>#REF!</v>
          </cell>
          <cell r="AA779" t="e">
            <v>#REF!</v>
          </cell>
          <cell r="AB779" t="e">
            <v>#REF!</v>
          </cell>
          <cell r="AC779" t="e">
            <v>#REF!</v>
          </cell>
          <cell r="AD779" t="e">
            <v>#REF!</v>
          </cell>
          <cell r="AE779" t="e">
            <v>#REF!</v>
          </cell>
        </row>
        <row r="780">
          <cell r="R780">
            <v>6</v>
          </cell>
          <cell r="T780" t="str">
            <v>Sofyanto Pangandaheng</v>
          </cell>
          <cell r="U780" t="str">
            <v>WKO</v>
          </cell>
          <cell r="V780" t="str">
            <v>L</v>
          </cell>
          <cell r="W780" t="str">
            <v>-</v>
          </cell>
          <cell r="X780" t="str">
            <v>Morotai</v>
          </cell>
          <cell r="Y780" t="str">
            <v>24.09.1980</v>
          </cell>
          <cell r="Z780">
            <v>42</v>
          </cell>
          <cell r="AA780" t="str">
            <v>19.11.2005</v>
          </cell>
          <cell r="AB780" t="str">
            <v>SMA</v>
          </cell>
          <cell r="AC780" t="str">
            <v>Wiraswasta</v>
          </cell>
          <cell r="AD780" t="str">
            <v>Kawin</v>
          </cell>
          <cell r="AE780" t="str">
            <v>Suami</v>
          </cell>
        </row>
        <row r="781">
          <cell r="R781">
            <v>6</v>
          </cell>
          <cell r="T781" t="str">
            <v>Selfina Y. Hinora</v>
          </cell>
          <cell r="U781">
            <v>0</v>
          </cell>
          <cell r="V781" t="str">
            <v>-</v>
          </cell>
          <cell r="W781" t="str">
            <v>P</v>
          </cell>
          <cell r="X781" t="str">
            <v>Tobelo</v>
          </cell>
          <cell r="Y781" t="str">
            <v>06.09.1984</v>
          </cell>
          <cell r="Z781">
            <v>38</v>
          </cell>
          <cell r="AA781" t="str">
            <v>-</v>
          </cell>
          <cell r="AB781" t="str">
            <v>SMA</v>
          </cell>
          <cell r="AC781" t="str">
            <v>IRT</v>
          </cell>
          <cell r="AD781" t="str">
            <v>Kawin</v>
          </cell>
          <cell r="AE781" t="str">
            <v>Istri</v>
          </cell>
        </row>
        <row r="782">
          <cell r="R782">
            <v>6</v>
          </cell>
          <cell r="T782" t="str">
            <v>Janestasya L. Pangandaheng</v>
          </cell>
          <cell r="U782">
            <v>0</v>
          </cell>
          <cell r="V782" t="str">
            <v>-</v>
          </cell>
          <cell r="W782" t="str">
            <v>P</v>
          </cell>
          <cell r="X782" t="str">
            <v>Bitung</v>
          </cell>
          <cell r="Y782" t="str">
            <v>14.01.2003</v>
          </cell>
          <cell r="Z782">
            <v>19</v>
          </cell>
          <cell r="AA782" t="str">
            <v>-</v>
          </cell>
          <cell r="AB782" t="str">
            <v>SD</v>
          </cell>
          <cell r="AC782">
            <v>0</v>
          </cell>
          <cell r="AD782" t="str">
            <v>Belum Kawin</v>
          </cell>
          <cell r="AE782" t="str">
            <v>Anak</v>
          </cell>
        </row>
        <row r="783">
          <cell r="R783">
            <v>6</v>
          </cell>
          <cell r="T783" t="str">
            <v>Putra Noelino Lionel Pangandaheng</v>
          </cell>
          <cell r="U783">
            <v>0</v>
          </cell>
          <cell r="V783" t="str">
            <v>L</v>
          </cell>
          <cell r="W783" t="str">
            <v>-</v>
          </cell>
          <cell r="X783" t="str">
            <v>Tobelo</v>
          </cell>
          <cell r="Y783" t="str">
            <v>30.12.2011</v>
          </cell>
          <cell r="Z783">
            <v>11</v>
          </cell>
          <cell r="AA783" t="str">
            <v>-</v>
          </cell>
          <cell r="AB783" t="str">
            <v>-</v>
          </cell>
          <cell r="AC783">
            <v>0</v>
          </cell>
          <cell r="AD783" t="str">
            <v>Belum Kawin</v>
          </cell>
          <cell r="AE783" t="str">
            <v>Anak</v>
          </cell>
        </row>
        <row r="784">
          <cell r="R784">
            <v>6</v>
          </cell>
          <cell r="T784" t="str">
            <v>Yoniksen Sambali</v>
          </cell>
          <cell r="U784" t="str">
            <v>WKO</v>
          </cell>
          <cell r="V784" t="str">
            <v>L</v>
          </cell>
          <cell r="W784" t="str">
            <v>-</v>
          </cell>
          <cell r="X784" t="str">
            <v>Morotai</v>
          </cell>
          <cell r="Y784" t="str">
            <v>11.06.1974</v>
          </cell>
          <cell r="Z784">
            <v>48</v>
          </cell>
          <cell r="AA784" t="str">
            <v>26.12.2002</v>
          </cell>
          <cell r="AB784" t="str">
            <v>SMA</v>
          </cell>
          <cell r="AC784" t="str">
            <v>Wiraswasta</v>
          </cell>
          <cell r="AD784" t="str">
            <v>Kawin</v>
          </cell>
          <cell r="AE784" t="str">
            <v>Suami</v>
          </cell>
        </row>
        <row r="785">
          <cell r="R785">
            <v>6</v>
          </cell>
          <cell r="T785" t="str">
            <v>Noflien Kamalaheng</v>
          </cell>
          <cell r="U785">
            <v>0</v>
          </cell>
          <cell r="V785" t="str">
            <v>-</v>
          </cell>
          <cell r="W785" t="str">
            <v>P</v>
          </cell>
          <cell r="X785" t="str">
            <v>Tobelo</v>
          </cell>
          <cell r="Y785" t="str">
            <v>15.11.1979</v>
          </cell>
          <cell r="Z785">
            <v>43</v>
          </cell>
          <cell r="AA785" t="str">
            <v>-</v>
          </cell>
          <cell r="AB785" t="str">
            <v>SMA</v>
          </cell>
          <cell r="AC785" t="str">
            <v>IRT</v>
          </cell>
          <cell r="AD785" t="str">
            <v>Kawin</v>
          </cell>
          <cell r="AE785" t="str">
            <v>Istri</v>
          </cell>
        </row>
        <row r="786">
          <cell r="R786">
            <v>6</v>
          </cell>
          <cell r="T786" t="str">
            <v>Norwis Sambali</v>
          </cell>
          <cell r="U786" t="str">
            <v>LD</v>
          </cell>
          <cell r="V786" t="str">
            <v>L</v>
          </cell>
          <cell r="W786" t="str">
            <v>-</v>
          </cell>
          <cell r="X786" t="str">
            <v>Tobelo</v>
          </cell>
          <cell r="Y786" t="str">
            <v>20.02.1997</v>
          </cell>
          <cell r="Z786">
            <v>25</v>
          </cell>
          <cell r="AA786" t="str">
            <v>-</v>
          </cell>
          <cell r="AB786" t="str">
            <v>SMA</v>
          </cell>
          <cell r="AC786" t="str">
            <v>Swasta</v>
          </cell>
          <cell r="AD786" t="str">
            <v>Belum Kawin</v>
          </cell>
          <cell r="AE786" t="str">
            <v>Anak</v>
          </cell>
        </row>
        <row r="787">
          <cell r="R787">
            <v>6</v>
          </cell>
          <cell r="T787" t="str">
            <v>Thimotius Sambali</v>
          </cell>
          <cell r="U787">
            <v>0</v>
          </cell>
          <cell r="V787" t="str">
            <v>L</v>
          </cell>
          <cell r="W787" t="str">
            <v>-</v>
          </cell>
          <cell r="X787" t="str">
            <v>Tobelo</v>
          </cell>
          <cell r="Y787" t="str">
            <v>03.09.2005</v>
          </cell>
          <cell r="Z787">
            <v>17</v>
          </cell>
          <cell r="AA787" t="str">
            <v>-</v>
          </cell>
          <cell r="AB787" t="str">
            <v>SMA</v>
          </cell>
          <cell r="AC787" t="str">
            <v>Siswa</v>
          </cell>
          <cell r="AD787" t="str">
            <v>Belum Kawin</v>
          </cell>
          <cell r="AE787" t="str">
            <v>Anak</v>
          </cell>
        </row>
        <row r="788">
          <cell r="R788">
            <v>6</v>
          </cell>
          <cell r="T788" t="e">
            <v>#REF!</v>
          </cell>
          <cell r="U788" t="e">
            <v>#REF!</v>
          </cell>
          <cell r="V788" t="e">
            <v>#REF!</v>
          </cell>
          <cell r="W788" t="e">
            <v>#REF!</v>
          </cell>
          <cell r="X788" t="e">
            <v>#REF!</v>
          </cell>
          <cell r="Y788" t="e">
            <v>#REF!</v>
          </cell>
          <cell r="Z788" t="e">
            <v>#REF!</v>
          </cell>
          <cell r="AA788" t="e">
            <v>#REF!</v>
          </cell>
          <cell r="AB788" t="e">
            <v>#REF!</v>
          </cell>
          <cell r="AC788" t="e">
            <v>#REF!</v>
          </cell>
          <cell r="AD788" t="e">
            <v>#REF!</v>
          </cell>
          <cell r="AE788" t="e">
            <v>#REF!</v>
          </cell>
        </row>
        <row r="789">
          <cell r="R789">
            <v>6</v>
          </cell>
          <cell r="T789" t="str">
            <v>Yohana Mantol</v>
          </cell>
          <cell r="U789" t="str">
            <v>LD</v>
          </cell>
          <cell r="V789" t="str">
            <v>-</v>
          </cell>
          <cell r="W789" t="str">
            <v>P</v>
          </cell>
          <cell r="X789" t="str">
            <v>WKO</v>
          </cell>
          <cell r="Y789" t="str">
            <v>10.04.1991</v>
          </cell>
          <cell r="Z789">
            <v>31</v>
          </cell>
          <cell r="AA789" t="str">
            <v>-</v>
          </cell>
          <cell r="AB789" t="str">
            <v>SD</v>
          </cell>
          <cell r="AC789" t="str">
            <v>IRT</v>
          </cell>
          <cell r="AD789" t="str">
            <v>Kawin</v>
          </cell>
          <cell r="AE789" t="str">
            <v>Istri</v>
          </cell>
        </row>
        <row r="790">
          <cell r="R790">
            <v>6</v>
          </cell>
          <cell r="T790" t="e">
            <v>#REF!</v>
          </cell>
          <cell r="U790" t="e">
            <v>#REF!</v>
          </cell>
          <cell r="V790" t="e">
            <v>#REF!</v>
          </cell>
          <cell r="W790" t="e">
            <v>#REF!</v>
          </cell>
          <cell r="X790" t="e">
            <v>#REF!</v>
          </cell>
          <cell r="Y790" t="e">
            <v>#REF!</v>
          </cell>
          <cell r="Z790" t="e">
            <v>#REF!</v>
          </cell>
          <cell r="AA790" t="e">
            <v>#REF!</v>
          </cell>
          <cell r="AB790" t="e">
            <v>#REF!</v>
          </cell>
          <cell r="AC790" t="e">
            <v>#REF!</v>
          </cell>
          <cell r="AD790" t="e">
            <v>#REF!</v>
          </cell>
          <cell r="AE790" t="e">
            <v>#REF!</v>
          </cell>
        </row>
        <row r="791">
          <cell r="R791">
            <v>6</v>
          </cell>
          <cell r="T791" t="str">
            <v>Novlina Sasau</v>
          </cell>
          <cell r="U791" t="str">
            <v>WKO</v>
          </cell>
          <cell r="V791" t="str">
            <v>-</v>
          </cell>
          <cell r="W791" t="str">
            <v>P</v>
          </cell>
          <cell r="X791" t="str">
            <v>Weda</v>
          </cell>
          <cell r="Y791" t="str">
            <v>06.11.1984</v>
          </cell>
          <cell r="Z791">
            <v>38</v>
          </cell>
          <cell r="AA791" t="str">
            <v>Janda</v>
          </cell>
          <cell r="AB791" t="str">
            <v>SMP</v>
          </cell>
          <cell r="AC791" t="str">
            <v>IRT</v>
          </cell>
          <cell r="AD791" t="str">
            <v>Kawin</v>
          </cell>
          <cell r="AE791" t="str">
            <v>Kepala Keluarga</v>
          </cell>
        </row>
        <row r="792">
          <cell r="R792">
            <v>6</v>
          </cell>
          <cell r="T792" t="str">
            <v>Yuan Clemens Ewy</v>
          </cell>
          <cell r="U792">
            <v>0</v>
          </cell>
          <cell r="V792" t="str">
            <v>L</v>
          </cell>
          <cell r="W792" t="str">
            <v>-</v>
          </cell>
          <cell r="X792" t="str">
            <v>Tobelo</v>
          </cell>
          <cell r="Y792" t="str">
            <v>06.07.2004</v>
          </cell>
          <cell r="Z792">
            <v>18</v>
          </cell>
          <cell r="AA792" t="str">
            <v>-</v>
          </cell>
          <cell r="AB792" t="str">
            <v>SMA</v>
          </cell>
          <cell r="AC792" t="str">
            <v>Siswa</v>
          </cell>
          <cell r="AD792" t="str">
            <v>Belum Kawin</v>
          </cell>
          <cell r="AE792" t="str">
            <v>Anak</v>
          </cell>
        </row>
        <row r="793">
          <cell r="R793">
            <v>6</v>
          </cell>
          <cell r="T793" t="str">
            <v>Rudolf F. H. Ewy</v>
          </cell>
          <cell r="U793">
            <v>0</v>
          </cell>
          <cell r="V793" t="str">
            <v>L</v>
          </cell>
          <cell r="W793" t="str">
            <v>-</v>
          </cell>
          <cell r="X793" t="str">
            <v>Weda</v>
          </cell>
          <cell r="Y793" t="str">
            <v>13.11.2008</v>
          </cell>
          <cell r="Z793">
            <v>14</v>
          </cell>
          <cell r="AA793" t="str">
            <v>-</v>
          </cell>
          <cell r="AB793" t="str">
            <v>SMP</v>
          </cell>
          <cell r="AC793" t="str">
            <v>-</v>
          </cell>
          <cell r="AD793" t="str">
            <v>Belum Kawin</v>
          </cell>
          <cell r="AE793" t="str">
            <v>Anak</v>
          </cell>
        </row>
        <row r="794">
          <cell r="R794">
            <v>6</v>
          </cell>
          <cell r="T794" t="str">
            <v>Yunus Sasingan</v>
          </cell>
          <cell r="U794" t="str">
            <v>WKO</v>
          </cell>
          <cell r="V794" t="str">
            <v>L</v>
          </cell>
          <cell r="W794" t="str">
            <v>-</v>
          </cell>
          <cell r="X794" t="str">
            <v>Kalipitu</v>
          </cell>
          <cell r="Y794" t="str">
            <v>28.01.1972</v>
          </cell>
          <cell r="Z794">
            <v>50</v>
          </cell>
          <cell r="AA794" t="str">
            <v>31.01.1999</v>
          </cell>
          <cell r="AB794" t="str">
            <v>SD</v>
          </cell>
          <cell r="AC794" t="str">
            <v>Tani</v>
          </cell>
          <cell r="AD794" t="str">
            <v>Kawin</v>
          </cell>
          <cell r="AE794" t="str">
            <v>Suami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32">
          <cell r="H32">
            <v>47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8">
          <cell r="AG8">
            <v>2</v>
          </cell>
          <cell r="AH8">
            <v>2</v>
          </cell>
        </row>
        <row r="9">
          <cell r="AG9">
            <v>2</v>
          </cell>
          <cell r="AH9">
            <v>1</v>
          </cell>
        </row>
        <row r="10">
          <cell r="AG10">
            <v>6</v>
          </cell>
          <cell r="AH10">
            <v>1</v>
          </cell>
        </row>
        <row r="11">
          <cell r="AG11">
            <v>0</v>
          </cell>
          <cell r="AH11">
            <v>0</v>
          </cell>
        </row>
        <row r="12">
          <cell r="AG12">
            <v>3</v>
          </cell>
          <cell r="AH12">
            <v>4</v>
          </cell>
        </row>
      </sheetData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J157"/>
  <sheetViews>
    <sheetView tabSelected="1" view="pageBreakPreview" zoomScaleSheetLayoutView="100" workbookViewId="0">
      <pane xSplit="7" ySplit="7" topLeftCell="H139" activePane="bottomRight" state="frozen"/>
      <selection activeCell="A8" sqref="A8:K131"/>
      <selection pane="topRight" activeCell="A8" sqref="A8:K131"/>
      <selection pane="bottomLeft" activeCell="A8" sqref="A8:K131"/>
      <selection pane="bottomRight" activeCell="C8" sqref="C8"/>
    </sheetView>
  </sheetViews>
  <sheetFormatPr defaultRowHeight="12.75"/>
  <cols>
    <col min="1" max="1" width="4.28515625" style="66" customWidth="1"/>
    <col min="2" max="2" width="4.5703125" style="1" customWidth="1"/>
    <col min="3" max="3" width="12.85546875" style="1" bestFit="1" customWidth="1"/>
    <col min="4" max="4" width="27.85546875" style="1" bestFit="1" customWidth="1"/>
    <col min="5" max="5" width="8.140625" style="2" customWidth="1"/>
    <col min="6" max="7" width="4.7109375" style="1" customWidth="1"/>
    <col min="8" max="8" width="15.140625" style="2" bestFit="1" customWidth="1"/>
    <col min="9" max="9" width="11" style="2" customWidth="1"/>
    <col min="10" max="10" width="12" style="2" customWidth="1"/>
    <col min="11" max="11" width="12.28515625" style="2" customWidth="1"/>
    <col min="12" max="17" width="3.85546875" style="1" customWidth="1"/>
    <col min="18" max="18" width="7.85546875" style="1" customWidth="1"/>
    <col min="19" max="19" width="7.5703125" style="1" customWidth="1"/>
    <col min="20" max="25" width="3.85546875" style="1" customWidth="1"/>
    <col min="26" max="26" width="7.140625" style="2" customWidth="1"/>
    <col min="27" max="27" width="15.140625" style="1" customWidth="1"/>
    <col min="28" max="28" width="11" style="1" customWidth="1"/>
    <col min="29" max="29" width="15.5703125" style="1" customWidth="1"/>
    <col min="30" max="30" width="9.140625" style="1"/>
    <col min="31" max="31" width="18.140625" style="1" customWidth="1"/>
    <col min="32" max="32" width="13.140625" style="2" customWidth="1"/>
    <col min="33" max="16384" width="9.140625" style="1"/>
  </cols>
  <sheetData>
    <row r="1" spans="1:36">
      <c r="A1" s="301" t="s">
        <v>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</row>
    <row r="2" spans="1:36">
      <c r="A2" s="301">
        <v>2022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6" ht="13.5" thickBot="1">
      <c r="A3" s="301" t="s">
        <v>1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6" ht="20.100000000000001" customHeight="1" thickTop="1">
      <c r="A4" s="302" t="s">
        <v>2</v>
      </c>
      <c r="B4" s="303"/>
      <c r="C4" s="303"/>
      <c r="D4" s="304" t="s">
        <v>3</v>
      </c>
      <c r="E4" s="304" t="s">
        <v>4</v>
      </c>
      <c r="F4" s="306" t="s">
        <v>5</v>
      </c>
      <c r="G4" s="306"/>
      <c r="H4" s="307" t="s">
        <v>6</v>
      </c>
      <c r="I4" s="310" t="s">
        <v>7</v>
      </c>
      <c r="J4" s="310"/>
      <c r="K4" s="310"/>
      <c r="L4" s="310" t="s">
        <v>8</v>
      </c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295" t="s">
        <v>9</v>
      </c>
      <c r="AA4" s="295" t="s">
        <v>10</v>
      </c>
      <c r="AB4" s="295" t="s">
        <v>11</v>
      </c>
      <c r="AC4" s="297" t="s">
        <v>12</v>
      </c>
      <c r="AD4" s="299" t="s">
        <v>13</v>
      </c>
      <c r="AE4" s="300" t="s">
        <v>14</v>
      </c>
      <c r="AF4" s="286" t="s">
        <v>15</v>
      </c>
      <c r="AG4" s="286" t="s">
        <v>16</v>
      </c>
      <c r="AI4" s="1" t="s">
        <v>17</v>
      </c>
    </row>
    <row r="5" spans="1:36" ht="20.100000000000001" customHeight="1">
      <c r="A5" s="287" t="s">
        <v>18</v>
      </c>
      <c r="B5" s="289" t="s">
        <v>19</v>
      </c>
      <c r="C5" s="291" t="s">
        <v>20</v>
      </c>
      <c r="D5" s="305"/>
      <c r="E5" s="305"/>
      <c r="F5" s="293" t="s">
        <v>21</v>
      </c>
      <c r="G5" s="293" t="s">
        <v>22</v>
      </c>
      <c r="H5" s="308"/>
      <c r="I5" s="293" t="s">
        <v>23</v>
      </c>
      <c r="J5" s="293" t="s">
        <v>24</v>
      </c>
      <c r="K5" s="293" t="s">
        <v>25</v>
      </c>
      <c r="L5" s="285" t="s">
        <v>26</v>
      </c>
      <c r="M5" s="285"/>
      <c r="N5" s="285" t="s">
        <v>27</v>
      </c>
      <c r="O5" s="285"/>
      <c r="P5" s="285" t="s">
        <v>25</v>
      </c>
      <c r="Q5" s="285"/>
      <c r="R5" s="3" t="s">
        <v>28</v>
      </c>
      <c r="S5" s="3" t="s">
        <v>29</v>
      </c>
      <c r="T5" s="285" t="s">
        <v>30</v>
      </c>
      <c r="U5" s="285"/>
      <c r="V5" s="285" t="s">
        <v>31</v>
      </c>
      <c r="W5" s="285"/>
      <c r="X5" s="285" t="s">
        <v>32</v>
      </c>
      <c r="Y5" s="285"/>
      <c r="Z5" s="296"/>
      <c r="AA5" s="296"/>
      <c r="AB5" s="296"/>
      <c r="AC5" s="298"/>
      <c r="AD5" s="299"/>
      <c r="AE5" s="300"/>
      <c r="AF5" s="286"/>
      <c r="AG5" s="286"/>
      <c r="AI5" s="1">
        <v>1</v>
      </c>
      <c r="AJ5" s="1">
        <v>3</v>
      </c>
    </row>
    <row r="6" spans="1:36" ht="20.100000000000001" customHeight="1">
      <c r="A6" s="288"/>
      <c r="B6" s="290"/>
      <c r="C6" s="292"/>
      <c r="D6" s="294"/>
      <c r="E6" s="294"/>
      <c r="F6" s="294"/>
      <c r="G6" s="294"/>
      <c r="H6" s="309"/>
      <c r="I6" s="294"/>
      <c r="J6" s="294"/>
      <c r="K6" s="294"/>
      <c r="L6" s="4" t="s">
        <v>21</v>
      </c>
      <c r="M6" s="4" t="s">
        <v>22</v>
      </c>
      <c r="N6" s="4" t="s">
        <v>21</v>
      </c>
      <c r="O6" s="4" t="s">
        <v>22</v>
      </c>
      <c r="P6" s="4" t="s">
        <v>21</v>
      </c>
      <c r="Q6" s="4" t="s">
        <v>22</v>
      </c>
      <c r="R6" s="4" t="s">
        <v>21</v>
      </c>
      <c r="S6" s="4" t="s">
        <v>22</v>
      </c>
      <c r="T6" s="4" t="s">
        <v>21</v>
      </c>
      <c r="U6" s="4" t="s">
        <v>22</v>
      </c>
      <c r="V6" s="4" t="s">
        <v>21</v>
      </c>
      <c r="W6" s="4" t="s">
        <v>22</v>
      </c>
      <c r="X6" s="4" t="s">
        <v>21</v>
      </c>
      <c r="Y6" s="4" t="s">
        <v>22</v>
      </c>
      <c r="Z6" s="296"/>
      <c r="AA6" s="296"/>
      <c r="AB6" s="296"/>
      <c r="AC6" s="298"/>
      <c r="AD6" s="299"/>
      <c r="AE6" s="300"/>
      <c r="AF6" s="286"/>
      <c r="AG6" s="286"/>
    </row>
    <row r="7" spans="1:36" s="11" customFormat="1" ht="15" customHeight="1">
      <c r="A7" s="5">
        <v>1</v>
      </c>
      <c r="B7" s="6">
        <v>2</v>
      </c>
      <c r="C7" s="7">
        <v>3</v>
      </c>
      <c r="D7" s="6">
        <v>4</v>
      </c>
      <c r="E7" s="7">
        <v>5</v>
      </c>
      <c r="F7" s="6">
        <v>6</v>
      </c>
      <c r="G7" s="7">
        <v>7</v>
      </c>
      <c r="H7" s="6">
        <v>8</v>
      </c>
      <c r="I7" s="7">
        <v>9</v>
      </c>
      <c r="J7" s="6">
        <v>10</v>
      </c>
      <c r="K7" s="7">
        <v>11</v>
      </c>
      <c r="L7" s="6">
        <v>12</v>
      </c>
      <c r="M7" s="7">
        <v>13</v>
      </c>
      <c r="N7" s="6">
        <v>14</v>
      </c>
      <c r="O7" s="7">
        <v>15</v>
      </c>
      <c r="P7" s="6">
        <v>16</v>
      </c>
      <c r="Q7" s="7">
        <v>17</v>
      </c>
      <c r="R7" s="6">
        <v>18</v>
      </c>
      <c r="S7" s="7">
        <v>19</v>
      </c>
      <c r="T7" s="6">
        <v>20</v>
      </c>
      <c r="U7" s="7">
        <v>21</v>
      </c>
      <c r="V7" s="6">
        <v>22</v>
      </c>
      <c r="W7" s="7">
        <v>23</v>
      </c>
      <c r="X7" s="6">
        <v>24</v>
      </c>
      <c r="Y7" s="7">
        <v>25</v>
      </c>
      <c r="Z7" s="6">
        <v>26</v>
      </c>
      <c r="AA7" s="7">
        <v>27</v>
      </c>
      <c r="AB7" s="6">
        <v>28</v>
      </c>
      <c r="AC7" s="8">
        <v>29</v>
      </c>
      <c r="AD7" s="9"/>
      <c r="AE7" s="10"/>
      <c r="AF7" s="10"/>
    </row>
    <row r="8" spans="1:36">
      <c r="A8" s="12">
        <v>1</v>
      </c>
      <c r="B8" s="13">
        <v>1</v>
      </c>
      <c r="C8" s="26" t="s">
        <v>33</v>
      </c>
      <c r="D8" s="167" t="s">
        <v>34</v>
      </c>
      <c r="E8" s="13" t="s">
        <v>35</v>
      </c>
      <c r="F8" s="13" t="s">
        <v>21</v>
      </c>
      <c r="G8" s="22" t="s">
        <v>36</v>
      </c>
      <c r="H8" s="13" t="s">
        <v>37</v>
      </c>
      <c r="I8" s="168" t="s">
        <v>38</v>
      </c>
      <c r="J8" s="24">
        <f t="shared" ref="J8:J70" si="0">$A$2-RIGHT(I8,4)</f>
        <v>46</v>
      </c>
      <c r="K8" s="13" t="s">
        <v>39</v>
      </c>
      <c r="L8" s="13" t="s">
        <v>40</v>
      </c>
      <c r="M8" s="22" t="s">
        <v>36</v>
      </c>
      <c r="N8" s="13" t="s">
        <v>40</v>
      </c>
      <c r="O8" s="21" t="s">
        <v>36</v>
      </c>
      <c r="P8" s="13" t="s">
        <v>40</v>
      </c>
      <c r="Q8" s="21" t="s">
        <v>36</v>
      </c>
      <c r="R8" s="13" t="s">
        <v>40</v>
      </c>
      <c r="S8" s="21" t="s">
        <v>36</v>
      </c>
      <c r="T8" s="21" t="s">
        <v>36</v>
      </c>
      <c r="U8" s="21" t="s">
        <v>36</v>
      </c>
      <c r="V8" s="21" t="s">
        <v>36</v>
      </c>
      <c r="W8" s="21" t="s">
        <v>36</v>
      </c>
      <c r="X8" s="21" t="s">
        <v>36</v>
      </c>
      <c r="Y8" s="21" t="s">
        <v>36</v>
      </c>
      <c r="Z8" s="26" t="s">
        <v>41</v>
      </c>
      <c r="AA8" s="26" t="s">
        <v>42</v>
      </c>
      <c r="AB8" s="26" t="s">
        <v>43</v>
      </c>
      <c r="AC8" s="169" t="s">
        <v>44</v>
      </c>
      <c r="AD8" s="1" t="str">
        <f t="shared" ref="AD8:AD71" si="1">IF(J8&gt;=60,"Lansia"," ")</f>
        <v xml:space="preserve"> </v>
      </c>
      <c r="AE8" s="16" t="s">
        <v>45</v>
      </c>
      <c r="AF8" s="17" t="s">
        <v>46</v>
      </c>
      <c r="AG8" s="14" t="s">
        <v>36</v>
      </c>
    </row>
    <row r="9" spans="1:36">
      <c r="A9" s="12"/>
      <c r="B9" s="13">
        <f t="shared" ref="B9:B72" si="2">B8+1</f>
        <v>2</v>
      </c>
      <c r="C9" s="26"/>
      <c r="D9" s="167" t="s">
        <v>47</v>
      </c>
      <c r="E9" s="13"/>
      <c r="F9" s="22" t="s">
        <v>36</v>
      </c>
      <c r="G9" s="13" t="s">
        <v>22</v>
      </c>
      <c r="H9" s="13" t="s">
        <v>48</v>
      </c>
      <c r="I9" s="168" t="s">
        <v>49</v>
      </c>
      <c r="J9" s="24">
        <f t="shared" si="0"/>
        <v>39</v>
      </c>
      <c r="K9" s="22" t="s">
        <v>36</v>
      </c>
      <c r="L9" s="22" t="s">
        <v>36</v>
      </c>
      <c r="M9" s="13" t="s">
        <v>40</v>
      </c>
      <c r="N9" s="21" t="s">
        <v>36</v>
      </c>
      <c r="O9" s="13" t="s">
        <v>40</v>
      </c>
      <c r="P9" s="21" t="s">
        <v>36</v>
      </c>
      <c r="Q9" s="13" t="s">
        <v>40</v>
      </c>
      <c r="R9" s="21" t="s">
        <v>36</v>
      </c>
      <c r="S9" s="13" t="s">
        <v>40</v>
      </c>
      <c r="T9" s="21" t="s">
        <v>36</v>
      </c>
      <c r="U9" s="21" t="s">
        <v>36</v>
      </c>
      <c r="V9" s="21" t="s">
        <v>36</v>
      </c>
      <c r="W9" s="21" t="s">
        <v>36</v>
      </c>
      <c r="X9" s="21" t="s">
        <v>36</v>
      </c>
      <c r="Y9" s="21" t="s">
        <v>36</v>
      </c>
      <c r="Z9" s="26" t="s">
        <v>50</v>
      </c>
      <c r="AA9" s="26" t="s">
        <v>51</v>
      </c>
      <c r="AB9" s="26" t="s">
        <v>43</v>
      </c>
      <c r="AC9" s="169" t="s">
        <v>52</v>
      </c>
      <c r="AD9" s="1" t="str">
        <f t="shared" si="1"/>
        <v xml:space="preserve"> </v>
      </c>
      <c r="AE9" s="16"/>
      <c r="AF9" s="17" t="s">
        <v>46</v>
      </c>
      <c r="AG9" s="14" t="s">
        <v>36</v>
      </c>
    </row>
    <row r="10" spans="1:36">
      <c r="A10" s="12"/>
      <c r="B10" s="13">
        <f t="shared" si="2"/>
        <v>3</v>
      </c>
      <c r="C10" s="26"/>
      <c r="D10" s="167" t="s">
        <v>53</v>
      </c>
      <c r="E10" s="13"/>
      <c r="F10" s="22" t="s">
        <v>36</v>
      </c>
      <c r="G10" s="13" t="s">
        <v>22</v>
      </c>
      <c r="H10" s="13" t="s">
        <v>48</v>
      </c>
      <c r="I10" s="168" t="s">
        <v>54</v>
      </c>
      <c r="J10" s="24">
        <f t="shared" si="0"/>
        <v>18</v>
      </c>
      <c r="K10" s="22" t="s">
        <v>36</v>
      </c>
      <c r="L10" s="22" t="s">
        <v>36</v>
      </c>
      <c r="M10" s="13" t="s">
        <v>40</v>
      </c>
      <c r="N10" s="22" t="s">
        <v>36</v>
      </c>
      <c r="O10" s="21" t="s">
        <v>36</v>
      </c>
      <c r="P10" s="21" t="s">
        <v>36</v>
      </c>
      <c r="Q10" s="21" t="s">
        <v>36</v>
      </c>
      <c r="R10" s="21" t="s">
        <v>36</v>
      </c>
      <c r="S10" s="21" t="s">
        <v>36</v>
      </c>
      <c r="T10" s="21" t="s">
        <v>36</v>
      </c>
      <c r="U10" s="13" t="s">
        <v>40</v>
      </c>
      <c r="V10" s="21" t="s">
        <v>36</v>
      </c>
      <c r="W10" s="21" t="s">
        <v>36</v>
      </c>
      <c r="X10" s="21" t="s">
        <v>36</v>
      </c>
      <c r="Y10" s="21" t="s">
        <v>36</v>
      </c>
      <c r="Z10" s="26" t="s">
        <v>55</v>
      </c>
      <c r="AA10" s="170" t="s">
        <v>56</v>
      </c>
      <c r="AB10" s="26" t="s">
        <v>57</v>
      </c>
      <c r="AC10" s="169" t="s">
        <v>58</v>
      </c>
      <c r="AD10" s="1" t="str">
        <f t="shared" si="1"/>
        <v xml:space="preserve"> </v>
      </c>
      <c r="AE10" s="16"/>
      <c r="AF10" s="17" t="s">
        <v>46</v>
      </c>
      <c r="AG10" s="14" t="s">
        <v>36</v>
      </c>
    </row>
    <row r="11" spans="1:36">
      <c r="A11" s="12"/>
      <c r="B11" s="13">
        <f t="shared" si="2"/>
        <v>4</v>
      </c>
      <c r="C11" s="26"/>
      <c r="D11" s="167" t="s">
        <v>59</v>
      </c>
      <c r="E11" s="13"/>
      <c r="F11" s="22" t="s">
        <v>36</v>
      </c>
      <c r="G11" s="13" t="s">
        <v>22</v>
      </c>
      <c r="H11" s="13" t="s">
        <v>37</v>
      </c>
      <c r="I11" s="168" t="s">
        <v>60</v>
      </c>
      <c r="J11" s="24">
        <f t="shared" si="0"/>
        <v>14</v>
      </c>
      <c r="K11" s="22" t="s">
        <v>36</v>
      </c>
      <c r="L11" s="22" t="s">
        <v>36</v>
      </c>
      <c r="M11" s="13" t="s">
        <v>40</v>
      </c>
      <c r="N11" s="22" t="s">
        <v>36</v>
      </c>
      <c r="O11" s="21" t="s">
        <v>36</v>
      </c>
      <c r="P11" s="21" t="s">
        <v>36</v>
      </c>
      <c r="Q11" s="21" t="s">
        <v>36</v>
      </c>
      <c r="R11" s="21" t="s">
        <v>36</v>
      </c>
      <c r="S11" s="21" t="s">
        <v>36</v>
      </c>
      <c r="T11" s="21" t="s">
        <v>36</v>
      </c>
      <c r="U11" s="21" t="s">
        <v>36</v>
      </c>
      <c r="V11" s="21" t="s">
        <v>36</v>
      </c>
      <c r="W11" s="13" t="s">
        <v>40</v>
      </c>
      <c r="X11" s="21" t="s">
        <v>36</v>
      </c>
      <c r="Y11" s="21" t="s">
        <v>36</v>
      </c>
      <c r="Z11" s="26" t="s">
        <v>61</v>
      </c>
      <c r="AA11" s="170" t="s">
        <v>56</v>
      </c>
      <c r="AB11" s="26" t="s">
        <v>57</v>
      </c>
      <c r="AC11" s="169" t="s">
        <v>58</v>
      </c>
      <c r="AD11" s="1" t="str">
        <f t="shared" si="1"/>
        <v xml:space="preserve"> </v>
      </c>
      <c r="AE11" s="16"/>
      <c r="AF11" s="17" t="s">
        <v>46</v>
      </c>
      <c r="AG11" s="14" t="s">
        <v>36</v>
      </c>
    </row>
    <row r="12" spans="1:36">
      <c r="A12" s="12">
        <v>2</v>
      </c>
      <c r="B12" s="13">
        <f t="shared" si="2"/>
        <v>5</v>
      </c>
      <c r="C12" s="26" t="s">
        <v>62</v>
      </c>
      <c r="D12" s="167" t="s">
        <v>63</v>
      </c>
      <c r="E12" s="13" t="s">
        <v>64</v>
      </c>
      <c r="F12" s="13" t="s">
        <v>21</v>
      </c>
      <c r="G12" s="22" t="s">
        <v>36</v>
      </c>
      <c r="H12" s="13" t="s">
        <v>65</v>
      </c>
      <c r="I12" s="168" t="s">
        <v>66</v>
      </c>
      <c r="J12" s="24">
        <f t="shared" si="0"/>
        <v>61</v>
      </c>
      <c r="K12" s="13" t="s">
        <v>67</v>
      </c>
      <c r="L12" s="13" t="s">
        <v>40</v>
      </c>
      <c r="M12" s="22" t="s">
        <v>36</v>
      </c>
      <c r="N12" s="13" t="s">
        <v>40</v>
      </c>
      <c r="O12" s="21" t="s">
        <v>36</v>
      </c>
      <c r="P12" s="13" t="s">
        <v>40</v>
      </c>
      <c r="Q12" s="21" t="s">
        <v>36</v>
      </c>
      <c r="R12" s="13" t="s">
        <v>40</v>
      </c>
      <c r="S12" s="21" t="s">
        <v>36</v>
      </c>
      <c r="T12" s="21" t="s">
        <v>36</v>
      </c>
      <c r="U12" s="21" t="s">
        <v>36</v>
      </c>
      <c r="V12" s="21" t="s">
        <v>36</v>
      </c>
      <c r="W12" s="21" t="s">
        <v>36</v>
      </c>
      <c r="X12" s="21" t="s">
        <v>36</v>
      </c>
      <c r="Y12" s="21" t="s">
        <v>36</v>
      </c>
      <c r="Z12" s="26" t="s">
        <v>68</v>
      </c>
      <c r="AA12" s="26" t="s">
        <v>42</v>
      </c>
      <c r="AB12" s="26" t="s">
        <v>43</v>
      </c>
      <c r="AC12" s="169" t="s">
        <v>44</v>
      </c>
      <c r="AD12" s="1" t="str">
        <f t="shared" si="1"/>
        <v>Lansia</v>
      </c>
      <c r="AE12" s="16" t="s">
        <v>45</v>
      </c>
      <c r="AF12" s="17" t="s">
        <v>46</v>
      </c>
      <c r="AG12" s="14" t="s">
        <v>36</v>
      </c>
    </row>
    <row r="13" spans="1:36">
      <c r="A13" s="12"/>
      <c r="B13" s="13">
        <f t="shared" si="2"/>
        <v>6</v>
      </c>
      <c r="C13" s="26"/>
      <c r="D13" s="167" t="s">
        <v>69</v>
      </c>
      <c r="E13" s="13"/>
      <c r="F13" s="22" t="s">
        <v>36</v>
      </c>
      <c r="G13" s="13" t="s">
        <v>22</v>
      </c>
      <c r="H13" s="13" t="s">
        <v>70</v>
      </c>
      <c r="I13" s="168" t="s">
        <v>71</v>
      </c>
      <c r="J13" s="24">
        <f t="shared" si="0"/>
        <v>65</v>
      </c>
      <c r="K13" s="22" t="s">
        <v>36</v>
      </c>
      <c r="L13" s="22" t="s">
        <v>36</v>
      </c>
      <c r="M13" s="13" t="s">
        <v>40</v>
      </c>
      <c r="N13" s="21" t="s">
        <v>36</v>
      </c>
      <c r="O13" s="13" t="s">
        <v>40</v>
      </c>
      <c r="P13" s="21" t="s">
        <v>36</v>
      </c>
      <c r="Q13" s="13" t="s">
        <v>40</v>
      </c>
      <c r="R13" s="21" t="s">
        <v>36</v>
      </c>
      <c r="S13" s="13" t="s">
        <v>40</v>
      </c>
      <c r="T13" s="21" t="s">
        <v>36</v>
      </c>
      <c r="U13" s="21" t="s">
        <v>36</v>
      </c>
      <c r="V13" s="21" t="s">
        <v>36</v>
      </c>
      <c r="W13" s="21" t="s">
        <v>36</v>
      </c>
      <c r="X13" s="21" t="s">
        <v>36</v>
      </c>
      <c r="Y13" s="21" t="s">
        <v>36</v>
      </c>
      <c r="Z13" s="26" t="s">
        <v>68</v>
      </c>
      <c r="AA13" s="26" t="s">
        <v>72</v>
      </c>
      <c r="AB13" s="26" t="s">
        <v>43</v>
      </c>
      <c r="AC13" s="169" t="s">
        <v>52</v>
      </c>
      <c r="AD13" s="1" t="str">
        <f t="shared" si="1"/>
        <v>Lansia</v>
      </c>
      <c r="AE13" s="16"/>
      <c r="AF13" s="17" t="s">
        <v>46</v>
      </c>
      <c r="AG13" s="14" t="s">
        <v>36</v>
      </c>
    </row>
    <row r="14" spans="1:36">
      <c r="A14" s="12"/>
      <c r="B14" s="13">
        <f t="shared" si="2"/>
        <v>7</v>
      </c>
      <c r="C14" s="26"/>
      <c r="D14" s="167" t="s">
        <v>73</v>
      </c>
      <c r="E14" s="13"/>
      <c r="F14" s="13" t="s">
        <v>21</v>
      </c>
      <c r="G14" s="22" t="s">
        <v>36</v>
      </c>
      <c r="H14" s="13" t="s">
        <v>70</v>
      </c>
      <c r="I14" s="168" t="s">
        <v>74</v>
      </c>
      <c r="J14" s="24">
        <f t="shared" si="0"/>
        <v>37</v>
      </c>
      <c r="K14" s="22" t="s">
        <v>36</v>
      </c>
      <c r="L14" s="13" t="s">
        <v>40</v>
      </c>
      <c r="M14" s="22" t="s">
        <v>36</v>
      </c>
      <c r="N14" s="22" t="s">
        <v>36</v>
      </c>
      <c r="O14" s="21" t="s">
        <v>36</v>
      </c>
      <c r="P14" s="21" t="s">
        <v>36</v>
      </c>
      <c r="Q14" s="21" t="s">
        <v>36</v>
      </c>
      <c r="R14" s="21" t="s">
        <v>36</v>
      </c>
      <c r="S14" s="21" t="s">
        <v>36</v>
      </c>
      <c r="T14" s="13" t="s">
        <v>40</v>
      </c>
      <c r="U14" s="21" t="s">
        <v>36</v>
      </c>
      <c r="V14" s="21" t="s">
        <v>36</v>
      </c>
      <c r="W14" s="21" t="s">
        <v>36</v>
      </c>
      <c r="X14" s="21" t="s">
        <v>36</v>
      </c>
      <c r="Y14" s="22" t="s">
        <v>36</v>
      </c>
      <c r="Z14" s="171" t="s">
        <v>75</v>
      </c>
      <c r="AA14" s="26" t="s">
        <v>76</v>
      </c>
      <c r="AB14" s="26" t="s">
        <v>57</v>
      </c>
      <c r="AC14" s="169" t="s">
        <v>58</v>
      </c>
      <c r="AD14" s="1" t="str">
        <f t="shared" si="1"/>
        <v xml:space="preserve"> </v>
      </c>
      <c r="AE14" s="16"/>
      <c r="AF14" s="17" t="s">
        <v>77</v>
      </c>
      <c r="AG14" s="14" t="s">
        <v>36</v>
      </c>
    </row>
    <row r="15" spans="1:36">
      <c r="A15" s="12"/>
      <c r="B15" s="13">
        <f t="shared" si="2"/>
        <v>8</v>
      </c>
      <c r="C15" s="26"/>
      <c r="D15" s="167" t="s">
        <v>78</v>
      </c>
      <c r="E15" s="13"/>
      <c r="F15" s="13" t="s">
        <v>21</v>
      </c>
      <c r="G15" s="22" t="s">
        <v>36</v>
      </c>
      <c r="H15" s="13" t="s">
        <v>70</v>
      </c>
      <c r="I15" s="168" t="s">
        <v>79</v>
      </c>
      <c r="J15" s="24">
        <f t="shared" si="0"/>
        <v>34</v>
      </c>
      <c r="K15" s="22" t="s">
        <v>36</v>
      </c>
      <c r="L15" s="13" t="s">
        <v>40</v>
      </c>
      <c r="M15" s="22" t="s">
        <v>36</v>
      </c>
      <c r="N15" s="22" t="s">
        <v>36</v>
      </c>
      <c r="O15" s="21" t="s">
        <v>36</v>
      </c>
      <c r="P15" s="21" t="s">
        <v>36</v>
      </c>
      <c r="Q15" s="21" t="s">
        <v>36</v>
      </c>
      <c r="R15" s="21" t="s">
        <v>36</v>
      </c>
      <c r="S15" s="21" t="s">
        <v>36</v>
      </c>
      <c r="T15" s="13" t="s">
        <v>40</v>
      </c>
      <c r="U15" s="21" t="s">
        <v>36</v>
      </c>
      <c r="V15" s="21" t="s">
        <v>36</v>
      </c>
      <c r="W15" s="21" t="s">
        <v>36</v>
      </c>
      <c r="X15" s="21" t="s">
        <v>36</v>
      </c>
      <c r="Y15" s="22" t="s">
        <v>36</v>
      </c>
      <c r="Z15" s="171" t="s">
        <v>68</v>
      </c>
      <c r="AA15" s="26" t="s">
        <v>76</v>
      </c>
      <c r="AB15" s="26" t="s">
        <v>57</v>
      </c>
      <c r="AC15" s="169" t="s">
        <v>58</v>
      </c>
      <c r="AD15" s="1" t="str">
        <f t="shared" si="1"/>
        <v xml:space="preserve"> </v>
      </c>
      <c r="AE15" s="16"/>
      <c r="AF15" s="17" t="s">
        <v>77</v>
      </c>
      <c r="AG15" s="14" t="s">
        <v>36</v>
      </c>
    </row>
    <row r="16" spans="1:36">
      <c r="A16" s="12"/>
      <c r="B16" s="13">
        <f t="shared" si="2"/>
        <v>9</v>
      </c>
      <c r="C16" s="26"/>
      <c r="D16" s="167" t="s">
        <v>80</v>
      </c>
      <c r="E16" s="13"/>
      <c r="F16" s="22" t="s">
        <v>36</v>
      </c>
      <c r="G16" s="22" t="s">
        <v>22</v>
      </c>
      <c r="H16" s="13" t="s">
        <v>70</v>
      </c>
      <c r="I16" s="168" t="s">
        <v>81</v>
      </c>
      <c r="J16" s="24">
        <f t="shared" si="0"/>
        <v>75</v>
      </c>
      <c r="K16" s="22" t="s">
        <v>82</v>
      </c>
      <c r="L16" s="22" t="s">
        <v>36</v>
      </c>
      <c r="M16" s="13" t="s">
        <v>40</v>
      </c>
      <c r="N16" s="21" t="s">
        <v>36</v>
      </c>
      <c r="O16" s="13" t="s">
        <v>40</v>
      </c>
      <c r="P16" s="21" t="s">
        <v>36</v>
      </c>
      <c r="Q16" s="13" t="s">
        <v>40</v>
      </c>
      <c r="R16" s="21" t="s">
        <v>36</v>
      </c>
      <c r="S16" s="13" t="s">
        <v>40</v>
      </c>
      <c r="T16" s="21" t="s">
        <v>36</v>
      </c>
      <c r="U16" s="21" t="s">
        <v>36</v>
      </c>
      <c r="V16" s="21" t="s">
        <v>36</v>
      </c>
      <c r="W16" s="21" t="s">
        <v>36</v>
      </c>
      <c r="X16" s="21" t="s">
        <v>36</v>
      </c>
      <c r="Y16" s="21" t="s">
        <v>36</v>
      </c>
      <c r="Z16" s="171" t="s">
        <v>68</v>
      </c>
      <c r="AA16" s="170" t="s">
        <v>36</v>
      </c>
      <c r="AB16" s="26" t="s">
        <v>43</v>
      </c>
      <c r="AC16" s="169" t="s">
        <v>83</v>
      </c>
      <c r="AD16" s="1" t="str">
        <f t="shared" si="1"/>
        <v>Lansia</v>
      </c>
      <c r="AE16" s="16"/>
      <c r="AF16" s="17" t="s">
        <v>77</v>
      </c>
      <c r="AG16" s="14" t="s">
        <v>36</v>
      </c>
    </row>
    <row r="17" spans="1:33">
      <c r="A17" s="12">
        <v>3</v>
      </c>
      <c r="B17" s="13">
        <f t="shared" si="2"/>
        <v>10</v>
      </c>
      <c r="C17" s="26" t="s">
        <v>84</v>
      </c>
      <c r="D17" s="167" t="s">
        <v>85</v>
      </c>
      <c r="E17" s="13" t="s">
        <v>86</v>
      </c>
      <c r="F17" s="22" t="s">
        <v>36</v>
      </c>
      <c r="G17" s="13" t="s">
        <v>22</v>
      </c>
      <c r="H17" s="13" t="s">
        <v>86</v>
      </c>
      <c r="I17" s="168" t="s">
        <v>87</v>
      </c>
      <c r="J17" s="24">
        <f t="shared" si="0"/>
        <v>38</v>
      </c>
      <c r="K17" s="22" t="s">
        <v>36</v>
      </c>
      <c r="L17" s="22" t="s">
        <v>36</v>
      </c>
      <c r="M17" s="13" t="s">
        <v>40</v>
      </c>
      <c r="N17" s="21" t="s">
        <v>36</v>
      </c>
      <c r="O17" s="13" t="s">
        <v>40</v>
      </c>
      <c r="P17" s="21" t="s">
        <v>36</v>
      </c>
      <c r="Q17" s="13" t="s">
        <v>40</v>
      </c>
      <c r="R17" s="21" t="s">
        <v>36</v>
      </c>
      <c r="S17" s="13" t="s">
        <v>40</v>
      </c>
      <c r="T17" s="21" t="s">
        <v>36</v>
      </c>
      <c r="U17" s="21" t="s">
        <v>36</v>
      </c>
      <c r="V17" s="21" t="s">
        <v>36</v>
      </c>
      <c r="W17" s="21" t="s">
        <v>36</v>
      </c>
      <c r="X17" s="21" t="s">
        <v>36</v>
      </c>
      <c r="Y17" s="21" t="s">
        <v>36</v>
      </c>
      <c r="Z17" s="26" t="s">
        <v>75</v>
      </c>
      <c r="AA17" s="26" t="s">
        <v>76</v>
      </c>
      <c r="AB17" s="26" t="s">
        <v>43</v>
      </c>
      <c r="AC17" s="169" t="s">
        <v>88</v>
      </c>
      <c r="AD17" s="1" t="str">
        <f t="shared" si="1"/>
        <v xml:space="preserve"> </v>
      </c>
      <c r="AE17" s="16" t="s">
        <v>89</v>
      </c>
      <c r="AF17" s="17" t="s">
        <v>46</v>
      </c>
      <c r="AG17" s="14" t="s">
        <v>36</v>
      </c>
    </row>
    <row r="18" spans="1:33">
      <c r="A18" s="12"/>
      <c r="B18" s="13">
        <f t="shared" si="2"/>
        <v>11</v>
      </c>
      <c r="C18" s="26"/>
      <c r="D18" s="167" t="s">
        <v>90</v>
      </c>
      <c r="E18" s="13"/>
      <c r="F18" s="22" t="s">
        <v>36</v>
      </c>
      <c r="G18" s="13" t="s">
        <v>22</v>
      </c>
      <c r="H18" s="13" t="s">
        <v>86</v>
      </c>
      <c r="I18" s="168" t="s">
        <v>91</v>
      </c>
      <c r="J18" s="24">
        <f t="shared" si="0"/>
        <v>19</v>
      </c>
      <c r="K18" s="22" t="s">
        <v>36</v>
      </c>
      <c r="L18" s="22" t="s">
        <v>36</v>
      </c>
      <c r="M18" s="13" t="s">
        <v>40</v>
      </c>
      <c r="N18" s="22" t="s">
        <v>36</v>
      </c>
      <c r="O18" s="13" t="s">
        <v>40</v>
      </c>
      <c r="P18" s="21" t="s">
        <v>36</v>
      </c>
      <c r="Q18" s="21" t="s">
        <v>36</v>
      </c>
      <c r="R18" s="21" t="s">
        <v>36</v>
      </c>
      <c r="S18" s="21" t="s">
        <v>36</v>
      </c>
      <c r="T18" s="21" t="s">
        <v>36</v>
      </c>
      <c r="U18" s="13" t="s">
        <v>40</v>
      </c>
      <c r="V18" s="21" t="s">
        <v>36</v>
      </c>
      <c r="W18" s="21" t="s">
        <v>36</v>
      </c>
      <c r="X18" s="21" t="s">
        <v>36</v>
      </c>
      <c r="Y18" s="21" t="s">
        <v>36</v>
      </c>
      <c r="Z18" s="170" t="s">
        <v>55</v>
      </c>
      <c r="AA18" s="170" t="s">
        <v>56</v>
      </c>
      <c r="AB18" s="26" t="s">
        <v>57</v>
      </c>
      <c r="AC18" s="169" t="s">
        <v>58</v>
      </c>
      <c r="AD18" s="1" t="str">
        <f t="shared" si="1"/>
        <v xml:space="preserve"> </v>
      </c>
      <c r="AE18" s="16"/>
      <c r="AF18" s="2" t="s">
        <v>77</v>
      </c>
      <c r="AG18" s="14" t="s">
        <v>36</v>
      </c>
    </row>
    <row r="19" spans="1:33">
      <c r="A19" s="12"/>
      <c r="B19" s="13">
        <f t="shared" si="2"/>
        <v>12</v>
      </c>
      <c r="C19" s="26"/>
      <c r="D19" s="158" t="s">
        <v>92</v>
      </c>
      <c r="E19" s="13" t="s">
        <v>86</v>
      </c>
      <c r="F19" s="13" t="s">
        <v>21</v>
      </c>
      <c r="G19" s="22" t="s">
        <v>36</v>
      </c>
      <c r="H19" s="13" t="s">
        <v>86</v>
      </c>
      <c r="I19" s="168" t="s">
        <v>93</v>
      </c>
      <c r="J19" s="24">
        <f t="shared" si="0"/>
        <v>27</v>
      </c>
      <c r="K19" s="22" t="s">
        <v>36</v>
      </c>
      <c r="L19" s="13" t="s">
        <v>40</v>
      </c>
      <c r="M19" s="22" t="s">
        <v>36</v>
      </c>
      <c r="N19" s="13" t="s">
        <v>40</v>
      </c>
      <c r="O19" s="22" t="s">
        <v>36</v>
      </c>
      <c r="P19" s="22" t="s">
        <v>36</v>
      </c>
      <c r="Q19" s="22" t="s">
        <v>36</v>
      </c>
      <c r="R19" s="22" t="s">
        <v>36</v>
      </c>
      <c r="S19" s="22" t="s">
        <v>36</v>
      </c>
      <c r="T19" s="13" t="s">
        <v>40</v>
      </c>
      <c r="U19" s="22" t="s">
        <v>36</v>
      </c>
      <c r="V19" s="22" t="s">
        <v>36</v>
      </c>
      <c r="W19" s="22" t="s">
        <v>36</v>
      </c>
      <c r="X19" s="22" t="s">
        <v>36</v>
      </c>
      <c r="Y19" s="22" t="s">
        <v>36</v>
      </c>
      <c r="Z19" s="26" t="s">
        <v>75</v>
      </c>
      <c r="AA19" s="170" t="s">
        <v>94</v>
      </c>
      <c r="AB19" s="26" t="s">
        <v>57</v>
      </c>
      <c r="AC19" s="169" t="s">
        <v>95</v>
      </c>
      <c r="AD19" s="1" t="str">
        <f t="shared" si="1"/>
        <v xml:space="preserve"> </v>
      </c>
      <c r="AE19" s="16"/>
      <c r="AF19" s="17" t="s">
        <v>46</v>
      </c>
      <c r="AG19" s="14" t="s">
        <v>36</v>
      </c>
    </row>
    <row r="20" spans="1:33">
      <c r="A20" s="12"/>
      <c r="B20" s="13">
        <f t="shared" si="2"/>
        <v>13</v>
      </c>
      <c r="C20" s="26"/>
      <c r="D20" s="158" t="s">
        <v>96</v>
      </c>
      <c r="E20" s="13" t="s">
        <v>86</v>
      </c>
      <c r="F20" s="22" t="s">
        <v>36</v>
      </c>
      <c r="G20" s="13" t="s">
        <v>22</v>
      </c>
      <c r="H20" s="13" t="s">
        <v>86</v>
      </c>
      <c r="I20" s="168" t="s">
        <v>97</v>
      </c>
      <c r="J20" s="24">
        <f t="shared" si="0"/>
        <v>26</v>
      </c>
      <c r="K20" s="22" t="s">
        <v>36</v>
      </c>
      <c r="L20" s="22" t="s">
        <v>36</v>
      </c>
      <c r="M20" s="13" t="s">
        <v>40</v>
      </c>
      <c r="N20" s="22" t="s">
        <v>36</v>
      </c>
      <c r="O20" s="13" t="s">
        <v>40</v>
      </c>
      <c r="P20" s="22" t="s">
        <v>36</v>
      </c>
      <c r="Q20" s="22" t="s">
        <v>36</v>
      </c>
      <c r="R20" s="22" t="s">
        <v>36</v>
      </c>
      <c r="S20" s="22" t="s">
        <v>36</v>
      </c>
      <c r="T20" s="22" t="s">
        <v>36</v>
      </c>
      <c r="U20" s="13" t="s">
        <v>40</v>
      </c>
      <c r="V20" s="22" t="s">
        <v>36</v>
      </c>
      <c r="W20" s="22" t="s">
        <v>36</v>
      </c>
      <c r="X20" s="22" t="s">
        <v>36</v>
      </c>
      <c r="Y20" s="22" t="s">
        <v>36</v>
      </c>
      <c r="Z20" s="26" t="s">
        <v>75</v>
      </c>
      <c r="AA20" s="170" t="s">
        <v>94</v>
      </c>
      <c r="AB20" s="26" t="s">
        <v>57</v>
      </c>
      <c r="AC20" s="169" t="s">
        <v>98</v>
      </c>
      <c r="AD20" s="1" t="str">
        <f t="shared" si="1"/>
        <v xml:space="preserve"> </v>
      </c>
      <c r="AE20" s="16"/>
      <c r="AF20" s="17" t="s">
        <v>46</v>
      </c>
      <c r="AG20" s="14" t="s">
        <v>36</v>
      </c>
    </row>
    <row r="21" spans="1:33">
      <c r="A21" s="12"/>
      <c r="B21" s="13">
        <f t="shared" si="2"/>
        <v>14</v>
      </c>
      <c r="C21" s="26"/>
      <c r="D21" s="158" t="s">
        <v>99</v>
      </c>
      <c r="E21" s="13" t="s">
        <v>86</v>
      </c>
      <c r="F21" s="13" t="s">
        <v>21</v>
      </c>
      <c r="G21" s="22" t="s">
        <v>36</v>
      </c>
      <c r="H21" s="13" t="s">
        <v>86</v>
      </c>
      <c r="I21" s="168" t="s">
        <v>100</v>
      </c>
      <c r="J21" s="24">
        <f t="shared" si="0"/>
        <v>22</v>
      </c>
      <c r="K21" s="22" t="s">
        <v>36</v>
      </c>
      <c r="L21" s="13" t="s">
        <v>40</v>
      </c>
      <c r="M21" s="22" t="s">
        <v>36</v>
      </c>
      <c r="N21" s="22" t="s">
        <v>36</v>
      </c>
      <c r="O21" s="22" t="s">
        <v>36</v>
      </c>
      <c r="P21" s="22" t="s">
        <v>36</v>
      </c>
      <c r="Q21" s="22" t="s">
        <v>36</v>
      </c>
      <c r="R21" s="22" t="s">
        <v>36</v>
      </c>
      <c r="S21" s="22" t="s">
        <v>36</v>
      </c>
      <c r="T21" s="13" t="s">
        <v>40</v>
      </c>
      <c r="U21" s="22" t="s">
        <v>36</v>
      </c>
      <c r="V21" s="22" t="s">
        <v>36</v>
      </c>
      <c r="W21" s="22" t="s">
        <v>36</v>
      </c>
      <c r="X21" s="22" t="s">
        <v>36</v>
      </c>
      <c r="Y21" s="22" t="s">
        <v>36</v>
      </c>
      <c r="Z21" s="26" t="s">
        <v>61</v>
      </c>
      <c r="AA21" s="170" t="s">
        <v>76</v>
      </c>
      <c r="AB21" s="26" t="s">
        <v>57</v>
      </c>
      <c r="AC21" s="169" t="s">
        <v>98</v>
      </c>
      <c r="AD21" s="1" t="str">
        <f t="shared" si="1"/>
        <v xml:space="preserve"> </v>
      </c>
      <c r="AE21" s="16"/>
      <c r="AF21" s="17" t="s">
        <v>46</v>
      </c>
      <c r="AG21" s="14" t="s">
        <v>36</v>
      </c>
    </row>
    <row r="22" spans="1:33">
      <c r="A22" s="12">
        <v>4</v>
      </c>
      <c r="B22" s="13">
        <f t="shared" si="2"/>
        <v>15</v>
      </c>
      <c r="C22" s="26" t="s">
        <v>101</v>
      </c>
      <c r="D22" s="158" t="s">
        <v>102</v>
      </c>
      <c r="E22" s="13" t="s">
        <v>35</v>
      </c>
      <c r="F22" s="13" t="s">
        <v>21</v>
      </c>
      <c r="G22" s="22" t="s">
        <v>36</v>
      </c>
      <c r="H22" s="22" t="s">
        <v>103</v>
      </c>
      <c r="I22" s="168" t="s">
        <v>104</v>
      </c>
      <c r="J22" s="24">
        <f t="shared" si="0"/>
        <v>56</v>
      </c>
      <c r="K22" s="22" t="s">
        <v>105</v>
      </c>
      <c r="L22" s="13" t="s">
        <v>40</v>
      </c>
      <c r="M22" s="22" t="s">
        <v>36</v>
      </c>
      <c r="N22" s="13" t="s">
        <v>40</v>
      </c>
      <c r="O22" s="21" t="s">
        <v>36</v>
      </c>
      <c r="P22" s="13" t="s">
        <v>40</v>
      </c>
      <c r="Q22" s="21" t="s">
        <v>36</v>
      </c>
      <c r="R22" s="13" t="s">
        <v>40</v>
      </c>
      <c r="S22" s="21" t="s">
        <v>36</v>
      </c>
      <c r="T22" s="21" t="s">
        <v>36</v>
      </c>
      <c r="U22" s="21" t="s">
        <v>36</v>
      </c>
      <c r="V22" s="21" t="s">
        <v>36</v>
      </c>
      <c r="W22" s="21" t="s">
        <v>36</v>
      </c>
      <c r="X22" s="21" t="s">
        <v>36</v>
      </c>
      <c r="Y22" s="21" t="s">
        <v>36</v>
      </c>
      <c r="Z22" s="26" t="s">
        <v>41</v>
      </c>
      <c r="AA22" s="26" t="s">
        <v>106</v>
      </c>
      <c r="AB22" s="26" t="s">
        <v>43</v>
      </c>
      <c r="AC22" s="172" t="s">
        <v>44</v>
      </c>
      <c r="AD22" s="1" t="str">
        <f t="shared" si="1"/>
        <v xml:space="preserve"> </v>
      </c>
      <c r="AE22" s="16" t="s">
        <v>45</v>
      </c>
      <c r="AF22" s="17" t="s">
        <v>46</v>
      </c>
      <c r="AG22" s="14" t="s">
        <v>36</v>
      </c>
    </row>
    <row r="23" spans="1:33">
      <c r="A23" s="12"/>
      <c r="B23" s="13">
        <f t="shared" si="2"/>
        <v>16</v>
      </c>
      <c r="C23" s="26"/>
      <c r="D23" s="158" t="s">
        <v>107</v>
      </c>
      <c r="E23" s="13"/>
      <c r="F23" s="22" t="s">
        <v>36</v>
      </c>
      <c r="G23" s="13" t="s">
        <v>22</v>
      </c>
      <c r="H23" s="22" t="s">
        <v>103</v>
      </c>
      <c r="I23" s="168" t="s">
        <v>108</v>
      </c>
      <c r="J23" s="24">
        <f t="shared" si="0"/>
        <v>55</v>
      </c>
      <c r="K23" s="22" t="s">
        <v>36</v>
      </c>
      <c r="L23" s="22" t="s">
        <v>36</v>
      </c>
      <c r="M23" s="13" t="s">
        <v>40</v>
      </c>
      <c r="N23" s="21" t="s">
        <v>36</v>
      </c>
      <c r="O23" s="13" t="s">
        <v>40</v>
      </c>
      <c r="P23" s="21" t="s">
        <v>36</v>
      </c>
      <c r="Q23" s="13" t="s">
        <v>40</v>
      </c>
      <c r="R23" s="21" t="s">
        <v>36</v>
      </c>
      <c r="S23" s="13" t="s">
        <v>40</v>
      </c>
      <c r="T23" s="21" t="s">
        <v>36</v>
      </c>
      <c r="U23" s="21" t="s">
        <v>36</v>
      </c>
      <c r="V23" s="21" t="s">
        <v>36</v>
      </c>
      <c r="W23" s="21" t="s">
        <v>36</v>
      </c>
      <c r="X23" s="21" t="s">
        <v>36</v>
      </c>
      <c r="Y23" s="21" t="s">
        <v>36</v>
      </c>
      <c r="Z23" s="26" t="s">
        <v>41</v>
      </c>
      <c r="AA23" s="26" t="s">
        <v>106</v>
      </c>
      <c r="AB23" s="26" t="s">
        <v>43</v>
      </c>
      <c r="AC23" s="172" t="s">
        <v>52</v>
      </c>
      <c r="AD23" s="1" t="str">
        <f t="shared" si="1"/>
        <v xml:space="preserve"> </v>
      </c>
      <c r="AE23" s="16"/>
      <c r="AF23" s="17" t="s">
        <v>46</v>
      </c>
      <c r="AG23" s="14" t="s">
        <v>36</v>
      </c>
    </row>
    <row r="24" spans="1:33">
      <c r="A24" s="12"/>
      <c r="B24" s="13">
        <f t="shared" si="2"/>
        <v>17</v>
      </c>
      <c r="C24" s="26"/>
      <c r="D24" s="158" t="s">
        <v>109</v>
      </c>
      <c r="E24" s="13"/>
      <c r="F24" s="22" t="s">
        <v>36</v>
      </c>
      <c r="G24" s="13" t="s">
        <v>22</v>
      </c>
      <c r="H24" s="22" t="s">
        <v>103</v>
      </c>
      <c r="I24" s="168" t="s">
        <v>110</v>
      </c>
      <c r="J24" s="24">
        <f t="shared" si="0"/>
        <v>26</v>
      </c>
      <c r="K24" s="22" t="s">
        <v>36</v>
      </c>
      <c r="L24" s="22" t="s">
        <v>36</v>
      </c>
      <c r="M24" s="13" t="s">
        <v>40</v>
      </c>
      <c r="N24" s="22" t="s">
        <v>36</v>
      </c>
      <c r="O24" s="13" t="s">
        <v>40</v>
      </c>
      <c r="P24" s="21" t="s">
        <v>36</v>
      </c>
      <c r="Q24" s="21" t="s">
        <v>36</v>
      </c>
      <c r="R24" s="21" t="s">
        <v>36</v>
      </c>
      <c r="S24" s="21" t="s">
        <v>36</v>
      </c>
      <c r="T24" s="21" t="s">
        <v>36</v>
      </c>
      <c r="U24" s="13" t="s">
        <v>40</v>
      </c>
      <c r="V24" s="21" t="s">
        <v>36</v>
      </c>
      <c r="W24" s="21" t="s">
        <v>36</v>
      </c>
      <c r="X24" s="21" t="s">
        <v>36</v>
      </c>
      <c r="Y24" s="21" t="s">
        <v>36</v>
      </c>
      <c r="Z24" s="26" t="s">
        <v>55</v>
      </c>
      <c r="AA24" s="21" t="s">
        <v>36</v>
      </c>
      <c r="AB24" s="26" t="s">
        <v>57</v>
      </c>
      <c r="AC24" s="172" t="s">
        <v>58</v>
      </c>
      <c r="AD24" s="1" t="str">
        <f t="shared" si="1"/>
        <v xml:space="preserve"> </v>
      </c>
      <c r="AE24" s="16"/>
      <c r="AF24" s="17" t="s">
        <v>46</v>
      </c>
      <c r="AG24" s="14" t="s">
        <v>36</v>
      </c>
    </row>
    <row r="25" spans="1:33">
      <c r="A25" s="12"/>
      <c r="B25" s="13">
        <f t="shared" si="2"/>
        <v>18</v>
      </c>
      <c r="C25" s="26"/>
      <c r="D25" s="158" t="s">
        <v>111</v>
      </c>
      <c r="E25" s="13"/>
      <c r="F25" s="22" t="s">
        <v>36</v>
      </c>
      <c r="G25" s="13" t="s">
        <v>22</v>
      </c>
      <c r="H25" s="22" t="s">
        <v>103</v>
      </c>
      <c r="I25" s="168" t="s">
        <v>110</v>
      </c>
      <c r="J25" s="24">
        <f t="shared" si="0"/>
        <v>26</v>
      </c>
      <c r="K25" s="22" t="s">
        <v>36</v>
      </c>
      <c r="L25" s="22" t="s">
        <v>36</v>
      </c>
      <c r="M25" s="13" t="s">
        <v>40</v>
      </c>
      <c r="N25" s="22" t="s">
        <v>36</v>
      </c>
      <c r="O25" s="13" t="s">
        <v>40</v>
      </c>
      <c r="P25" s="21" t="s">
        <v>36</v>
      </c>
      <c r="Q25" s="21" t="s">
        <v>36</v>
      </c>
      <c r="R25" s="21" t="s">
        <v>36</v>
      </c>
      <c r="S25" s="21" t="s">
        <v>36</v>
      </c>
      <c r="T25" s="21" t="s">
        <v>36</v>
      </c>
      <c r="U25" s="13" t="s">
        <v>40</v>
      </c>
      <c r="V25" s="21" t="s">
        <v>36</v>
      </c>
      <c r="W25" s="21" t="s">
        <v>36</v>
      </c>
      <c r="X25" s="22" t="s">
        <v>36</v>
      </c>
      <c r="Y25" s="22" t="s">
        <v>36</v>
      </c>
      <c r="Z25" s="26" t="s">
        <v>75</v>
      </c>
      <c r="AA25" s="170" t="s">
        <v>94</v>
      </c>
      <c r="AB25" s="26" t="s">
        <v>57</v>
      </c>
      <c r="AC25" s="172" t="s">
        <v>58</v>
      </c>
      <c r="AD25" s="1" t="str">
        <f t="shared" si="1"/>
        <v xml:space="preserve"> </v>
      </c>
      <c r="AE25" s="16"/>
      <c r="AF25" s="17" t="s">
        <v>46</v>
      </c>
      <c r="AG25" s="14" t="s">
        <v>36</v>
      </c>
    </row>
    <row r="26" spans="1:33">
      <c r="A26" s="12"/>
      <c r="B26" s="13">
        <f t="shared" si="2"/>
        <v>19</v>
      </c>
      <c r="C26" s="26"/>
      <c r="D26" s="158" t="s">
        <v>112</v>
      </c>
      <c r="E26" s="173"/>
      <c r="F26" s="22" t="s">
        <v>36</v>
      </c>
      <c r="G26" s="13" t="s">
        <v>22</v>
      </c>
      <c r="H26" s="22" t="s">
        <v>103</v>
      </c>
      <c r="I26" s="168" t="s">
        <v>113</v>
      </c>
      <c r="J26" s="24">
        <f t="shared" si="0"/>
        <v>23</v>
      </c>
      <c r="K26" s="22" t="s">
        <v>36</v>
      </c>
      <c r="L26" s="22" t="s">
        <v>36</v>
      </c>
      <c r="M26" s="13" t="s">
        <v>40</v>
      </c>
      <c r="N26" s="22" t="s">
        <v>36</v>
      </c>
      <c r="O26" s="21" t="s">
        <v>36</v>
      </c>
      <c r="P26" s="21" t="s">
        <v>36</v>
      </c>
      <c r="Q26" s="21" t="s">
        <v>36</v>
      </c>
      <c r="R26" s="21" t="s">
        <v>36</v>
      </c>
      <c r="S26" s="21" t="s">
        <v>36</v>
      </c>
      <c r="T26" s="21" t="s">
        <v>36</v>
      </c>
      <c r="U26" s="13" t="s">
        <v>40</v>
      </c>
      <c r="V26" s="21" t="s">
        <v>36</v>
      </c>
      <c r="W26" s="22" t="s">
        <v>36</v>
      </c>
      <c r="X26" s="22" t="s">
        <v>36</v>
      </c>
      <c r="Y26" s="22" t="s">
        <v>36</v>
      </c>
      <c r="Z26" s="26" t="s">
        <v>75</v>
      </c>
      <c r="AA26" s="170" t="s">
        <v>94</v>
      </c>
      <c r="AB26" s="26" t="s">
        <v>57</v>
      </c>
      <c r="AC26" s="172" t="s">
        <v>58</v>
      </c>
      <c r="AD26" s="1" t="str">
        <f t="shared" si="1"/>
        <v xml:space="preserve"> </v>
      </c>
      <c r="AE26" s="16"/>
      <c r="AF26" s="17" t="s">
        <v>46</v>
      </c>
      <c r="AG26" s="14" t="s">
        <v>36</v>
      </c>
    </row>
    <row r="27" spans="1:33">
      <c r="A27" s="12"/>
      <c r="B27" s="13">
        <f t="shared" si="2"/>
        <v>20</v>
      </c>
      <c r="C27" s="26"/>
      <c r="D27" s="158" t="s">
        <v>114</v>
      </c>
      <c r="E27" s="173"/>
      <c r="F27" s="13" t="s">
        <v>21</v>
      </c>
      <c r="G27" s="22" t="s">
        <v>36</v>
      </c>
      <c r="H27" s="22" t="s">
        <v>115</v>
      </c>
      <c r="I27" s="168" t="s">
        <v>116</v>
      </c>
      <c r="J27" s="24">
        <f t="shared" si="0"/>
        <v>6</v>
      </c>
      <c r="K27" s="22" t="s">
        <v>36</v>
      </c>
      <c r="L27" s="13" t="s">
        <v>40</v>
      </c>
      <c r="M27" s="22" t="s">
        <v>36</v>
      </c>
      <c r="N27" s="22" t="s">
        <v>36</v>
      </c>
      <c r="O27" s="22" t="s">
        <v>36</v>
      </c>
      <c r="P27" s="22" t="s">
        <v>36</v>
      </c>
      <c r="Q27" s="22" t="s">
        <v>36</v>
      </c>
      <c r="R27" s="22" t="s">
        <v>36</v>
      </c>
      <c r="S27" s="22" t="s">
        <v>36</v>
      </c>
      <c r="T27" s="22" t="s">
        <v>36</v>
      </c>
      <c r="U27" s="22" t="s">
        <v>36</v>
      </c>
      <c r="V27" s="22" t="s">
        <v>36</v>
      </c>
      <c r="W27" s="22" t="s">
        <v>36</v>
      </c>
      <c r="X27" s="13" t="s">
        <v>40</v>
      </c>
      <c r="Y27" s="21" t="s">
        <v>36</v>
      </c>
      <c r="Z27" s="21" t="s">
        <v>36</v>
      </c>
      <c r="AA27" s="21" t="s">
        <v>36</v>
      </c>
      <c r="AB27" s="26" t="s">
        <v>57</v>
      </c>
      <c r="AC27" s="172" t="s">
        <v>58</v>
      </c>
      <c r="AD27" s="1" t="str">
        <f t="shared" si="1"/>
        <v xml:space="preserve"> </v>
      </c>
      <c r="AE27" s="16"/>
      <c r="AF27" s="17" t="s">
        <v>46</v>
      </c>
      <c r="AG27" s="14" t="s">
        <v>36</v>
      </c>
    </row>
    <row r="28" spans="1:33">
      <c r="A28" s="12"/>
      <c r="B28" s="13">
        <f t="shared" si="2"/>
        <v>21</v>
      </c>
      <c r="C28" s="26"/>
      <c r="D28" s="158" t="s">
        <v>117</v>
      </c>
      <c r="E28" s="173"/>
      <c r="F28" s="13" t="s">
        <v>21</v>
      </c>
      <c r="G28" s="22" t="s">
        <v>36</v>
      </c>
      <c r="H28" s="22" t="s">
        <v>115</v>
      </c>
      <c r="I28" s="168" t="s">
        <v>118</v>
      </c>
      <c r="J28" s="24">
        <f t="shared" si="0"/>
        <v>3</v>
      </c>
      <c r="K28" s="22" t="s">
        <v>36</v>
      </c>
      <c r="L28" s="22" t="s">
        <v>36</v>
      </c>
      <c r="M28" s="22" t="s">
        <v>36</v>
      </c>
      <c r="N28" s="22" t="s">
        <v>36</v>
      </c>
      <c r="O28" s="22" t="s">
        <v>36</v>
      </c>
      <c r="P28" s="22" t="s">
        <v>36</v>
      </c>
      <c r="Q28" s="22" t="s">
        <v>36</v>
      </c>
      <c r="R28" s="22" t="s">
        <v>36</v>
      </c>
      <c r="S28" s="22" t="s">
        <v>36</v>
      </c>
      <c r="T28" s="22" t="s">
        <v>36</v>
      </c>
      <c r="U28" s="22" t="s">
        <v>36</v>
      </c>
      <c r="V28" s="22" t="s">
        <v>36</v>
      </c>
      <c r="W28" s="22" t="s">
        <v>36</v>
      </c>
      <c r="X28" s="13" t="s">
        <v>40</v>
      </c>
      <c r="Y28" s="21" t="s">
        <v>36</v>
      </c>
      <c r="Z28" s="21" t="s">
        <v>36</v>
      </c>
      <c r="AA28" s="21" t="s">
        <v>36</v>
      </c>
      <c r="AB28" s="26" t="s">
        <v>57</v>
      </c>
      <c r="AC28" s="172" t="s">
        <v>119</v>
      </c>
      <c r="AD28" s="1" t="str">
        <f t="shared" si="1"/>
        <v xml:space="preserve"> </v>
      </c>
      <c r="AE28" s="16"/>
      <c r="AF28" s="17" t="s">
        <v>46</v>
      </c>
      <c r="AG28" s="14" t="s">
        <v>36</v>
      </c>
    </row>
    <row r="29" spans="1:33">
      <c r="A29" s="12">
        <v>5</v>
      </c>
      <c r="B29" s="13">
        <f t="shared" si="2"/>
        <v>22</v>
      </c>
      <c r="C29" s="26" t="s">
        <v>120</v>
      </c>
      <c r="D29" s="158" t="s">
        <v>121</v>
      </c>
      <c r="E29" s="13" t="s">
        <v>86</v>
      </c>
      <c r="F29" s="13" t="s">
        <v>21</v>
      </c>
      <c r="G29" s="22" t="s">
        <v>36</v>
      </c>
      <c r="H29" s="13" t="s">
        <v>122</v>
      </c>
      <c r="I29" s="168" t="s">
        <v>123</v>
      </c>
      <c r="J29" s="24">
        <f t="shared" si="0"/>
        <v>44</v>
      </c>
      <c r="K29" s="13" t="s">
        <v>124</v>
      </c>
      <c r="L29" s="13" t="s">
        <v>40</v>
      </c>
      <c r="M29" s="22" t="s">
        <v>36</v>
      </c>
      <c r="N29" s="13" t="s">
        <v>40</v>
      </c>
      <c r="O29" s="21" t="s">
        <v>36</v>
      </c>
      <c r="P29" s="13" t="s">
        <v>40</v>
      </c>
      <c r="Q29" s="21" t="s">
        <v>36</v>
      </c>
      <c r="R29" s="13" t="s">
        <v>40</v>
      </c>
      <c r="S29" s="21" t="s">
        <v>36</v>
      </c>
      <c r="T29" s="21" t="s">
        <v>36</v>
      </c>
      <c r="U29" s="21" t="s">
        <v>36</v>
      </c>
      <c r="V29" s="21" t="s">
        <v>36</v>
      </c>
      <c r="W29" s="21" t="s">
        <v>36</v>
      </c>
      <c r="X29" s="22" t="s">
        <v>36</v>
      </c>
      <c r="Y29" s="22" t="s">
        <v>36</v>
      </c>
      <c r="Z29" s="26" t="s">
        <v>55</v>
      </c>
      <c r="AA29" s="26" t="s">
        <v>125</v>
      </c>
      <c r="AB29" s="26" t="s">
        <v>43</v>
      </c>
      <c r="AC29" s="169" t="s">
        <v>44</v>
      </c>
      <c r="AD29" s="1" t="str">
        <f t="shared" si="1"/>
        <v xml:space="preserve"> </v>
      </c>
      <c r="AE29" s="16" t="s">
        <v>126</v>
      </c>
      <c r="AF29" s="2" t="s">
        <v>77</v>
      </c>
      <c r="AG29" s="14" t="s">
        <v>36</v>
      </c>
    </row>
    <row r="30" spans="1:33">
      <c r="A30" s="12"/>
      <c r="B30" s="13">
        <f t="shared" si="2"/>
        <v>23</v>
      </c>
      <c r="C30" s="26"/>
      <c r="D30" s="158" t="s">
        <v>127</v>
      </c>
      <c r="E30" s="13"/>
      <c r="F30" s="22" t="s">
        <v>36</v>
      </c>
      <c r="G30" s="13" t="s">
        <v>22</v>
      </c>
      <c r="H30" s="13" t="s">
        <v>128</v>
      </c>
      <c r="I30" s="168" t="s">
        <v>129</v>
      </c>
      <c r="J30" s="24">
        <f t="shared" si="0"/>
        <v>44</v>
      </c>
      <c r="K30" s="22" t="s">
        <v>36</v>
      </c>
      <c r="L30" s="22" t="s">
        <v>36</v>
      </c>
      <c r="M30" s="13" t="s">
        <v>40</v>
      </c>
      <c r="N30" s="21" t="s">
        <v>36</v>
      </c>
      <c r="O30" s="13" t="s">
        <v>40</v>
      </c>
      <c r="P30" s="21" t="s">
        <v>36</v>
      </c>
      <c r="Q30" s="13" t="s">
        <v>40</v>
      </c>
      <c r="R30" s="21" t="s">
        <v>36</v>
      </c>
      <c r="S30" s="13" t="s">
        <v>40</v>
      </c>
      <c r="T30" s="21" t="s">
        <v>36</v>
      </c>
      <c r="U30" s="21" t="s">
        <v>36</v>
      </c>
      <c r="V30" s="21" t="s">
        <v>36</v>
      </c>
      <c r="W30" s="21" t="s">
        <v>36</v>
      </c>
      <c r="X30" s="22" t="s">
        <v>36</v>
      </c>
      <c r="Y30" s="22" t="s">
        <v>36</v>
      </c>
      <c r="Z30" s="26" t="s">
        <v>61</v>
      </c>
      <c r="AA30" s="26" t="s">
        <v>51</v>
      </c>
      <c r="AB30" s="26" t="s">
        <v>43</v>
      </c>
      <c r="AC30" s="169" t="s">
        <v>52</v>
      </c>
      <c r="AD30" s="1" t="str">
        <f t="shared" si="1"/>
        <v xml:space="preserve"> </v>
      </c>
      <c r="AE30" s="16"/>
      <c r="AF30" s="17" t="s">
        <v>46</v>
      </c>
      <c r="AG30" s="14" t="s">
        <v>36</v>
      </c>
    </row>
    <row r="31" spans="1:33">
      <c r="A31" s="12"/>
      <c r="B31" s="13">
        <f t="shared" si="2"/>
        <v>24</v>
      </c>
      <c r="C31" s="26"/>
      <c r="D31" s="158" t="s">
        <v>130</v>
      </c>
      <c r="E31" s="13"/>
      <c r="F31" s="13" t="s">
        <v>21</v>
      </c>
      <c r="G31" s="22" t="s">
        <v>36</v>
      </c>
      <c r="H31" s="13" t="s">
        <v>122</v>
      </c>
      <c r="I31" s="168" t="s">
        <v>131</v>
      </c>
      <c r="J31" s="24">
        <f t="shared" si="0"/>
        <v>22</v>
      </c>
      <c r="K31" s="22" t="s">
        <v>36</v>
      </c>
      <c r="L31" s="13" t="s">
        <v>40</v>
      </c>
      <c r="M31" s="22" t="s">
        <v>36</v>
      </c>
      <c r="N31" s="13" t="s">
        <v>40</v>
      </c>
      <c r="O31" s="21" t="s">
        <v>36</v>
      </c>
      <c r="P31" s="21" t="s">
        <v>36</v>
      </c>
      <c r="Q31" s="21" t="s">
        <v>36</v>
      </c>
      <c r="R31" s="21" t="s">
        <v>36</v>
      </c>
      <c r="S31" s="21" t="s">
        <v>36</v>
      </c>
      <c r="T31" s="13" t="s">
        <v>40</v>
      </c>
      <c r="U31" s="21" t="s">
        <v>36</v>
      </c>
      <c r="V31" s="21" t="s">
        <v>36</v>
      </c>
      <c r="W31" s="21" t="s">
        <v>36</v>
      </c>
      <c r="X31" s="22" t="s">
        <v>36</v>
      </c>
      <c r="Y31" s="22" t="s">
        <v>36</v>
      </c>
      <c r="Z31" s="26" t="s">
        <v>75</v>
      </c>
      <c r="AA31" s="170" t="s">
        <v>94</v>
      </c>
      <c r="AB31" s="26" t="s">
        <v>57</v>
      </c>
      <c r="AC31" s="169" t="s">
        <v>58</v>
      </c>
      <c r="AD31" s="1" t="str">
        <f t="shared" si="1"/>
        <v xml:space="preserve"> </v>
      </c>
      <c r="AE31" s="16"/>
      <c r="AF31" s="2" t="s">
        <v>77</v>
      </c>
      <c r="AG31" s="14" t="s">
        <v>36</v>
      </c>
    </row>
    <row r="32" spans="1:33">
      <c r="A32" s="12"/>
      <c r="B32" s="13">
        <f t="shared" si="2"/>
        <v>25</v>
      </c>
      <c r="C32" s="26"/>
      <c r="D32" s="158" t="s">
        <v>132</v>
      </c>
      <c r="E32" s="13"/>
      <c r="F32" s="13" t="s">
        <v>21</v>
      </c>
      <c r="G32" s="22" t="s">
        <v>36</v>
      </c>
      <c r="H32" s="13" t="s">
        <v>86</v>
      </c>
      <c r="I32" s="168" t="s">
        <v>133</v>
      </c>
      <c r="J32" s="24">
        <f t="shared" si="0"/>
        <v>19</v>
      </c>
      <c r="K32" s="22" t="s">
        <v>36</v>
      </c>
      <c r="L32" s="13" t="s">
        <v>40</v>
      </c>
      <c r="M32" s="22" t="s">
        <v>36</v>
      </c>
      <c r="N32" s="13" t="s">
        <v>40</v>
      </c>
      <c r="O32" s="21" t="s">
        <v>36</v>
      </c>
      <c r="P32" s="21" t="s">
        <v>36</v>
      </c>
      <c r="Q32" s="21" t="s">
        <v>36</v>
      </c>
      <c r="R32" s="21" t="s">
        <v>36</v>
      </c>
      <c r="S32" s="21" t="s">
        <v>36</v>
      </c>
      <c r="T32" s="13" t="s">
        <v>40</v>
      </c>
      <c r="U32" s="22" t="s">
        <v>36</v>
      </c>
      <c r="V32" s="22" t="s">
        <v>36</v>
      </c>
      <c r="W32" s="22" t="s">
        <v>36</v>
      </c>
      <c r="X32" s="22" t="s">
        <v>36</v>
      </c>
      <c r="Y32" s="22" t="s">
        <v>36</v>
      </c>
      <c r="Z32" s="170" t="s">
        <v>55</v>
      </c>
      <c r="AA32" s="170" t="s">
        <v>56</v>
      </c>
      <c r="AB32" s="26" t="s">
        <v>57</v>
      </c>
      <c r="AC32" s="169" t="s">
        <v>58</v>
      </c>
      <c r="AD32" s="1" t="str">
        <f t="shared" si="1"/>
        <v xml:space="preserve"> </v>
      </c>
      <c r="AE32" s="16"/>
      <c r="AF32" s="2" t="s">
        <v>77</v>
      </c>
      <c r="AG32" s="14" t="s">
        <v>36</v>
      </c>
    </row>
    <row r="33" spans="1:33">
      <c r="A33" s="12"/>
      <c r="B33" s="13">
        <f t="shared" si="2"/>
        <v>26</v>
      </c>
      <c r="C33" s="26"/>
      <c r="D33" s="158" t="s">
        <v>134</v>
      </c>
      <c r="E33" s="13"/>
      <c r="F33" s="13" t="s">
        <v>21</v>
      </c>
      <c r="G33" s="22" t="s">
        <v>36</v>
      </c>
      <c r="H33" s="13" t="s">
        <v>86</v>
      </c>
      <c r="I33" s="168" t="s">
        <v>135</v>
      </c>
      <c r="J33" s="24">
        <f t="shared" si="0"/>
        <v>12</v>
      </c>
      <c r="K33" s="22" t="s">
        <v>36</v>
      </c>
      <c r="L33" s="13" t="s">
        <v>40</v>
      </c>
      <c r="M33" s="22" t="s">
        <v>36</v>
      </c>
      <c r="N33" s="22" t="s">
        <v>36</v>
      </c>
      <c r="O33" s="21" t="s">
        <v>36</v>
      </c>
      <c r="P33" s="21" t="s">
        <v>36</v>
      </c>
      <c r="Q33" s="21" t="s">
        <v>36</v>
      </c>
      <c r="R33" s="21" t="s">
        <v>36</v>
      </c>
      <c r="S33" s="21" t="s">
        <v>36</v>
      </c>
      <c r="T33" s="22" t="s">
        <v>36</v>
      </c>
      <c r="U33" s="22" t="s">
        <v>36</v>
      </c>
      <c r="V33" s="22" t="s">
        <v>36</v>
      </c>
      <c r="W33" s="22" t="s">
        <v>36</v>
      </c>
      <c r="X33" s="13" t="s">
        <v>40</v>
      </c>
      <c r="Y33" s="22" t="s">
        <v>36</v>
      </c>
      <c r="Z33" s="170" t="s">
        <v>41</v>
      </c>
      <c r="AA33" s="170" t="s">
        <v>56</v>
      </c>
      <c r="AB33" s="26" t="s">
        <v>57</v>
      </c>
      <c r="AC33" s="169" t="s">
        <v>58</v>
      </c>
      <c r="AD33" s="1" t="str">
        <f t="shared" si="1"/>
        <v xml:space="preserve"> </v>
      </c>
      <c r="AE33" s="16"/>
      <c r="AF33" s="17" t="s">
        <v>46</v>
      </c>
      <c r="AG33" s="14" t="s">
        <v>36</v>
      </c>
    </row>
    <row r="34" spans="1:33">
      <c r="A34" s="12"/>
      <c r="B34" s="13">
        <f t="shared" si="2"/>
        <v>27</v>
      </c>
      <c r="C34" s="26"/>
      <c r="D34" s="158" t="s">
        <v>136</v>
      </c>
      <c r="E34" s="13"/>
      <c r="F34" s="13" t="s">
        <v>21</v>
      </c>
      <c r="G34" s="22" t="s">
        <v>36</v>
      </c>
      <c r="H34" s="13" t="s">
        <v>86</v>
      </c>
      <c r="I34" s="168" t="s">
        <v>137</v>
      </c>
      <c r="J34" s="24">
        <f t="shared" si="0"/>
        <v>15</v>
      </c>
      <c r="K34" s="22" t="s">
        <v>36</v>
      </c>
      <c r="L34" s="13" t="s">
        <v>40</v>
      </c>
      <c r="M34" s="22" t="s">
        <v>36</v>
      </c>
      <c r="N34" s="22" t="s">
        <v>36</v>
      </c>
      <c r="O34" s="21" t="s">
        <v>36</v>
      </c>
      <c r="P34" s="21" t="s">
        <v>36</v>
      </c>
      <c r="Q34" s="21" t="s">
        <v>36</v>
      </c>
      <c r="R34" s="21" t="s">
        <v>36</v>
      </c>
      <c r="S34" s="21" t="s">
        <v>36</v>
      </c>
      <c r="T34" s="22" t="s">
        <v>36</v>
      </c>
      <c r="U34" s="22" t="s">
        <v>36</v>
      </c>
      <c r="V34" s="13" t="s">
        <v>40</v>
      </c>
      <c r="W34" s="22" t="s">
        <v>36</v>
      </c>
      <c r="X34" s="22" t="s">
        <v>36</v>
      </c>
      <c r="Y34" s="22" t="s">
        <v>36</v>
      </c>
      <c r="Z34" s="170" t="s">
        <v>61</v>
      </c>
      <c r="AA34" s="170" t="s">
        <v>56</v>
      </c>
      <c r="AB34" s="26" t="s">
        <v>57</v>
      </c>
      <c r="AC34" s="169" t="s">
        <v>58</v>
      </c>
      <c r="AD34" s="1" t="str">
        <f t="shared" si="1"/>
        <v xml:space="preserve"> </v>
      </c>
      <c r="AE34" s="16"/>
      <c r="AF34" s="17" t="s">
        <v>46</v>
      </c>
      <c r="AG34" s="14" t="s">
        <v>36</v>
      </c>
    </row>
    <row r="35" spans="1:33">
      <c r="A35" s="12"/>
      <c r="B35" s="13">
        <f t="shared" si="2"/>
        <v>28</v>
      </c>
      <c r="C35" s="26"/>
      <c r="D35" s="158" t="s">
        <v>138</v>
      </c>
      <c r="E35" s="13"/>
      <c r="F35" s="13" t="s">
        <v>21</v>
      </c>
      <c r="G35" s="22" t="s">
        <v>36</v>
      </c>
      <c r="H35" s="13" t="s">
        <v>128</v>
      </c>
      <c r="I35" s="168" t="s">
        <v>139</v>
      </c>
      <c r="J35" s="24">
        <f t="shared" si="0"/>
        <v>50</v>
      </c>
      <c r="K35" s="22" t="s">
        <v>36</v>
      </c>
      <c r="L35" s="13" t="s">
        <v>40</v>
      </c>
      <c r="M35" s="22" t="s">
        <v>36</v>
      </c>
      <c r="N35" s="13" t="s">
        <v>40</v>
      </c>
      <c r="O35" s="21" t="s">
        <v>36</v>
      </c>
      <c r="P35" s="21" t="s">
        <v>36</v>
      </c>
      <c r="Q35" s="21" t="s">
        <v>36</v>
      </c>
      <c r="R35" s="13" t="s">
        <v>40</v>
      </c>
      <c r="S35" s="21" t="s">
        <v>36</v>
      </c>
      <c r="T35" s="21" t="s">
        <v>36</v>
      </c>
      <c r="U35" s="22" t="s">
        <v>36</v>
      </c>
      <c r="V35" s="22" t="s">
        <v>36</v>
      </c>
      <c r="W35" s="22" t="s">
        <v>36</v>
      </c>
      <c r="X35" s="22" t="s">
        <v>36</v>
      </c>
      <c r="Y35" s="22" t="s">
        <v>36</v>
      </c>
      <c r="Z35" s="170" t="s">
        <v>41</v>
      </c>
      <c r="AA35" s="170" t="s">
        <v>36</v>
      </c>
      <c r="AB35" s="26" t="s">
        <v>57</v>
      </c>
      <c r="AC35" s="169" t="s">
        <v>140</v>
      </c>
      <c r="AD35" s="1" t="str">
        <f t="shared" si="1"/>
        <v xml:space="preserve"> </v>
      </c>
      <c r="AE35" s="16"/>
      <c r="AF35" s="17" t="s">
        <v>46</v>
      </c>
      <c r="AG35" s="14" t="s">
        <v>36</v>
      </c>
    </row>
    <row r="36" spans="1:33">
      <c r="A36" s="12"/>
      <c r="B36" s="13">
        <f t="shared" si="2"/>
        <v>29</v>
      </c>
      <c r="C36" s="26"/>
      <c r="D36" s="158" t="s">
        <v>141</v>
      </c>
      <c r="E36" s="13"/>
      <c r="F36" s="22" t="s">
        <v>36</v>
      </c>
      <c r="G36" s="13" t="s">
        <v>22</v>
      </c>
      <c r="H36" s="13" t="s">
        <v>128</v>
      </c>
      <c r="I36" s="168" t="s">
        <v>142</v>
      </c>
      <c r="J36" s="24">
        <f t="shared" si="0"/>
        <v>16</v>
      </c>
      <c r="K36" s="22" t="s">
        <v>36</v>
      </c>
      <c r="L36" s="13" t="s">
        <v>40</v>
      </c>
      <c r="M36" s="22" t="s">
        <v>36</v>
      </c>
      <c r="N36" s="22" t="s">
        <v>36</v>
      </c>
      <c r="O36" s="21" t="s">
        <v>36</v>
      </c>
      <c r="P36" s="21" t="s">
        <v>36</v>
      </c>
      <c r="Q36" s="21" t="s">
        <v>36</v>
      </c>
      <c r="R36" s="21" t="s">
        <v>36</v>
      </c>
      <c r="S36" s="21" t="s">
        <v>36</v>
      </c>
      <c r="T36" s="22" t="s">
        <v>36</v>
      </c>
      <c r="U36" s="22" t="s">
        <v>36</v>
      </c>
      <c r="V36" s="22" t="s">
        <v>36</v>
      </c>
      <c r="W36" s="13" t="s">
        <v>40</v>
      </c>
      <c r="X36" s="22" t="s">
        <v>36</v>
      </c>
      <c r="Y36" s="22" t="s">
        <v>36</v>
      </c>
      <c r="Z36" s="170" t="s">
        <v>61</v>
      </c>
      <c r="AA36" s="170" t="s">
        <v>56</v>
      </c>
      <c r="AB36" s="26" t="s">
        <v>57</v>
      </c>
      <c r="AC36" s="169" t="s">
        <v>140</v>
      </c>
      <c r="AD36" s="1" t="str">
        <f t="shared" si="1"/>
        <v xml:space="preserve"> </v>
      </c>
      <c r="AE36" s="16"/>
      <c r="AF36" s="17" t="s">
        <v>46</v>
      </c>
      <c r="AG36" s="14" t="s">
        <v>36</v>
      </c>
    </row>
    <row r="37" spans="1:33">
      <c r="A37" s="12">
        <v>6</v>
      </c>
      <c r="B37" s="13">
        <f t="shared" si="2"/>
        <v>30</v>
      </c>
      <c r="C37" s="26" t="s">
        <v>143</v>
      </c>
      <c r="D37" s="158" t="s">
        <v>144</v>
      </c>
      <c r="E37" s="13" t="s">
        <v>35</v>
      </c>
      <c r="F37" s="13" t="s">
        <v>21</v>
      </c>
      <c r="G37" s="22" t="s">
        <v>36</v>
      </c>
      <c r="H37" s="13" t="s">
        <v>145</v>
      </c>
      <c r="I37" s="168" t="s">
        <v>146</v>
      </c>
      <c r="J37" s="24">
        <f t="shared" si="0"/>
        <v>48</v>
      </c>
      <c r="K37" s="13" t="s">
        <v>147</v>
      </c>
      <c r="L37" s="13" t="s">
        <v>40</v>
      </c>
      <c r="M37" s="22" t="s">
        <v>36</v>
      </c>
      <c r="N37" s="13" t="s">
        <v>40</v>
      </c>
      <c r="O37" s="21" t="s">
        <v>36</v>
      </c>
      <c r="P37" s="13" t="s">
        <v>40</v>
      </c>
      <c r="Q37" s="21" t="s">
        <v>36</v>
      </c>
      <c r="R37" s="13" t="s">
        <v>40</v>
      </c>
      <c r="S37" s="21" t="s">
        <v>36</v>
      </c>
      <c r="T37" s="22" t="s">
        <v>36</v>
      </c>
      <c r="U37" s="22" t="s">
        <v>36</v>
      </c>
      <c r="V37" s="22" t="s">
        <v>36</v>
      </c>
      <c r="W37" s="22" t="s">
        <v>36</v>
      </c>
      <c r="X37" s="22" t="s">
        <v>36</v>
      </c>
      <c r="Y37" s="22" t="s">
        <v>36</v>
      </c>
      <c r="Z37" s="26" t="s">
        <v>148</v>
      </c>
      <c r="AA37" s="26" t="s">
        <v>76</v>
      </c>
      <c r="AB37" s="26" t="s">
        <v>43</v>
      </c>
      <c r="AC37" s="169" t="s">
        <v>44</v>
      </c>
      <c r="AD37" s="1" t="str">
        <f t="shared" si="1"/>
        <v xml:space="preserve"> </v>
      </c>
      <c r="AE37" s="16" t="s">
        <v>126</v>
      </c>
      <c r="AF37" s="17" t="s">
        <v>46</v>
      </c>
      <c r="AG37" s="14" t="s">
        <v>36</v>
      </c>
    </row>
    <row r="38" spans="1:33">
      <c r="A38" s="12"/>
      <c r="B38" s="13">
        <f t="shared" si="2"/>
        <v>31</v>
      </c>
      <c r="C38" s="26"/>
      <c r="D38" s="158" t="s">
        <v>149</v>
      </c>
      <c r="E38" s="13"/>
      <c r="F38" s="22" t="s">
        <v>36</v>
      </c>
      <c r="G38" s="13" t="s">
        <v>22</v>
      </c>
      <c r="H38" s="13" t="s">
        <v>37</v>
      </c>
      <c r="I38" s="168" t="s">
        <v>150</v>
      </c>
      <c r="J38" s="24">
        <f t="shared" si="0"/>
        <v>38</v>
      </c>
      <c r="K38" s="22" t="s">
        <v>36</v>
      </c>
      <c r="L38" s="22" t="s">
        <v>36</v>
      </c>
      <c r="M38" s="13" t="s">
        <v>40</v>
      </c>
      <c r="N38" s="21" t="s">
        <v>36</v>
      </c>
      <c r="O38" s="13" t="s">
        <v>40</v>
      </c>
      <c r="P38" s="21" t="s">
        <v>36</v>
      </c>
      <c r="Q38" s="13" t="s">
        <v>40</v>
      </c>
      <c r="R38" s="21" t="s">
        <v>36</v>
      </c>
      <c r="S38" s="13" t="s">
        <v>40</v>
      </c>
      <c r="T38" s="22" t="s">
        <v>36</v>
      </c>
      <c r="U38" s="22" t="s">
        <v>36</v>
      </c>
      <c r="V38" s="22" t="s">
        <v>36</v>
      </c>
      <c r="W38" s="22" t="s">
        <v>36</v>
      </c>
      <c r="X38" s="22" t="s">
        <v>36</v>
      </c>
      <c r="Y38" s="22" t="s">
        <v>36</v>
      </c>
      <c r="Z38" s="26" t="s">
        <v>148</v>
      </c>
      <c r="AA38" s="26" t="s">
        <v>51</v>
      </c>
      <c r="AB38" s="26" t="s">
        <v>43</v>
      </c>
      <c r="AC38" s="169" t="s">
        <v>52</v>
      </c>
      <c r="AD38" s="1" t="str">
        <f t="shared" si="1"/>
        <v xml:space="preserve"> </v>
      </c>
      <c r="AE38" s="16"/>
      <c r="AF38" s="17" t="s">
        <v>46</v>
      </c>
      <c r="AG38" s="14" t="s">
        <v>36</v>
      </c>
    </row>
    <row r="39" spans="1:33">
      <c r="A39" s="12"/>
      <c r="B39" s="13">
        <f t="shared" si="2"/>
        <v>32</v>
      </c>
      <c r="C39" s="26"/>
      <c r="D39" s="158" t="s">
        <v>151</v>
      </c>
      <c r="E39" s="173"/>
      <c r="F39" s="13" t="s">
        <v>21</v>
      </c>
      <c r="G39" s="22" t="s">
        <v>36</v>
      </c>
      <c r="H39" s="13" t="s">
        <v>152</v>
      </c>
      <c r="I39" s="168" t="s">
        <v>153</v>
      </c>
      <c r="J39" s="24">
        <f t="shared" si="0"/>
        <v>25</v>
      </c>
      <c r="K39" s="22" t="s">
        <v>36</v>
      </c>
      <c r="L39" s="13" t="s">
        <v>40</v>
      </c>
      <c r="M39" s="22" t="s">
        <v>36</v>
      </c>
      <c r="N39" s="13" t="s">
        <v>40</v>
      </c>
      <c r="O39" s="21" t="s">
        <v>36</v>
      </c>
      <c r="P39" s="21" t="s">
        <v>36</v>
      </c>
      <c r="Q39" s="21" t="s">
        <v>36</v>
      </c>
      <c r="R39" s="21" t="s">
        <v>36</v>
      </c>
      <c r="S39" s="21" t="s">
        <v>36</v>
      </c>
      <c r="T39" s="13" t="s">
        <v>40</v>
      </c>
      <c r="U39" s="22" t="s">
        <v>36</v>
      </c>
      <c r="V39" s="22" t="s">
        <v>36</v>
      </c>
      <c r="W39" s="22" t="s">
        <v>36</v>
      </c>
      <c r="X39" s="22" t="s">
        <v>36</v>
      </c>
      <c r="Y39" s="22" t="s">
        <v>36</v>
      </c>
      <c r="Z39" s="26" t="s">
        <v>154</v>
      </c>
      <c r="AA39" s="170" t="s">
        <v>76</v>
      </c>
      <c r="AB39" s="26" t="s">
        <v>57</v>
      </c>
      <c r="AC39" s="169" t="s">
        <v>58</v>
      </c>
      <c r="AD39" s="1" t="str">
        <f t="shared" si="1"/>
        <v xml:space="preserve"> </v>
      </c>
      <c r="AE39" s="16"/>
      <c r="AF39" s="17" t="s">
        <v>46</v>
      </c>
      <c r="AG39" s="14" t="s">
        <v>36</v>
      </c>
    </row>
    <row r="40" spans="1:33">
      <c r="A40" s="12"/>
      <c r="B40" s="13">
        <f t="shared" si="2"/>
        <v>33</v>
      </c>
      <c r="C40" s="26"/>
      <c r="D40" s="158" t="s">
        <v>155</v>
      </c>
      <c r="E40" s="13"/>
      <c r="F40" s="22" t="s">
        <v>36</v>
      </c>
      <c r="G40" s="13" t="s">
        <v>22</v>
      </c>
      <c r="H40" s="13" t="s">
        <v>37</v>
      </c>
      <c r="I40" s="168" t="s">
        <v>156</v>
      </c>
      <c r="J40" s="24">
        <f t="shared" si="0"/>
        <v>21</v>
      </c>
      <c r="K40" s="22" t="s">
        <v>36</v>
      </c>
      <c r="L40" s="22" t="s">
        <v>36</v>
      </c>
      <c r="M40" s="13" t="s">
        <v>40</v>
      </c>
      <c r="N40" s="22" t="s">
        <v>36</v>
      </c>
      <c r="O40" s="13" t="s">
        <v>40</v>
      </c>
      <c r="P40" s="21" t="s">
        <v>36</v>
      </c>
      <c r="Q40" s="21" t="s">
        <v>36</v>
      </c>
      <c r="R40" s="21" t="s">
        <v>36</v>
      </c>
      <c r="S40" s="21" t="s">
        <v>36</v>
      </c>
      <c r="T40" s="22" t="s">
        <v>36</v>
      </c>
      <c r="U40" s="13" t="s">
        <v>40</v>
      </c>
      <c r="V40" s="22" t="s">
        <v>36</v>
      </c>
      <c r="W40" s="22" t="s">
        <v>36</v>
      </c>
      <c r="X40" s="22" t="s">
        <v>36</v>
      </c>
      <c r="Y40" s="170" t="s">
        <v>36</v>
      </c>
      <c r="Z40" s="26" t="s">
        <v>157</v>
      </c>
      <c r="AA40" s="170" t="s">
        <v>94</v>
      </c>
      <c r="AB40" s="26" t="s">
        <v>57</v>
      </c>
      <c r="AC40" s="169" t="s">
        <v>58</v>
      </c>
      <c r="AD40" s="1" t="str">
        <f t="shared" si="1"/>
        <v xml:space="preserve"> </v>
      </c>
      <c r="AE40" s="16"/>
      <c r="AF40" s="2" t="s">
        <v>77</v>
      </c>
      <c r="AG40" s="14" t="s">
        <v>36</v>
      </c>
    </row>
    <row r="41" spans="1:33">
      <c r="A41" s="12"/>
      <c r="B41" s="13">
        <f t="shared" si="2"/>
        <v>34</v>
      </c>
      <c r="C41" s="26"/>
      <c r="D41" s="158" t="s">
        <v>158</v>
      </c>
      <c r="E41" s="13"/>
      <c r="F41" s="13" t="s">
        <v>21</v>
      </c>
      <c r="G41" s="22" t="s">
        <v>36</v>
      </c>
      <c r="H41" s="13" t="s">
        <v>37</v>
      </c>
      <c r="I41" s="168" t="s">
        <v>159</v>
      </c>
      <c r="J41" s="24">
        <f t="shared" si="0"/>
        <v>17</v>
      </c>
      <c r="K41" s="22" t="s">
        <v>36</v>
      </c>
      <c r="L41" s="13" t="s">
        <v>40</v>
      </c>
      <c r="M41" s="22" t="s">
        <v>36</v>
      </c>
      <c r="N41" s="22" t="s">
        <v>36</v>
      </c>
      <c r="O41" s="22" t="s">
        <v>36</v>
      </c>
      <c r="P41" s="22" t="s">
        <v>36</v>
      </c>
      <c r="Q41" s="22" t="s">
        <v>36</v>
      </c>
      <c r="R41" s="22" t="s">
        <v>36</v>
      </c>
      <c r="S41" s="22" t="s">
        <v>36</v>
      </c>
      <c r="T41" s="22" t="s">
        <v>36</v>
      </c>
      <c r="U41" s="22" t="s">
        <v>36</v>
      </c>
      <c r="V41" s="13" t="s">
        <v>40</v>
      </c>
      <c r="W41" s="22" t="s">
        <v>36</v>
      </c>
      <c r="X41" s="22" t="s">
        <v>36</v>
      </c>
      <c r="Y41" s="22" t="s">
        <v>36</v>
      </c>
      <c r="Z41" s="26" t="s">
        <v>148</v>
      </c>
      <c r="AA41" s="170" t="s">
        <v>56</v>
      </c>
      <c r="AB41" s="26" t="s">
        <v>57</v>
      </c>
      <c r="AC41" s="169" t="s">
        <v>58</v>
      </c>
      <c r="AD41" s="1" t="str">
        <f t="shared" si="1"/>
        <v xml:space="preserve"> </v>
      </c>
      <c r="AE41" s="16"/>
      <c r="AF41" s="17" t="s">
        <v>46</v>
      </c>
      <c r="AG41" s="14" t="s">
        <v>36</v>
      </c>
    </row>
    <row r="42" spans="1:33">
      <c r="A42" s="12"/>
      <c r="B42" s="13">
        <f t="shared" si="2"/>
        <v>35</v>
      </c>
      <c r="C42" s="26"/>
      <c r="D42" s="158" t="s">
        <v>160</v>
      </c>
      <c r="E42" s="13"/>
      <c r="F42" s="13" t="s">
        <v>21</v>
      </c>
      <c r="G42" s="22" t="s">
        <v>36</v>
      </c>
      <c r="H42" s="13" t="s">
        <v>115</v>
      </c>
      <c r="I42" s="168" t="s">
        <v>161</v>
      </c>
      <c r="J42" s="24">
        <f t="shared" si="0"/>
        <v>12</v>
      </c>
      <c r="K42" s="22" t="s">
        <v>36</v>
      </c>
      <c r="L42" s="13" t="s">
        <v>40</v>
      </c>
      <c r="M42" s="22" t="s">
        <v>36</v>
      </c>
      <c r="N42" s="22" t="s">
        <v>36</v>
      </c>
      <c r="O42" s="22" t="s">
        <v>36</v>
      </c>
      <c r="P42" s="22" t="s">
        <v>36</v>
      </c>
      <c r="Q42" s="22" t="s">
        <v>36</v>
      </c>
      <c r="R42" s="22" t="s">
        <v>36</v>
      </c>
      <c r="S42" s="22" t="s">
        <v>36</v>
      </c>
      <c r="T42" s="22" t="s">
        <v>36</v>
      </c>
      <c r="U42" s="22" t="s">
        <v>36</v>
      </c>
      <c r="V42" s="22" t="s">
        <v>36</v>
      </c>
      <c r="W42" s="22" t="s">
        <v>36</v>
      </c>
      <c r="X42" s="13" t="s">
        <v>40</v>
      </c>
      <c r="Y42" s="22" t="s">
        <v>36</v>
      </c>
      <c r="Z42" s="170" t="s">
        <v>41</v>
      </c>
      <c r="AA42" s="170" t="s">
        <v>56</v>
      </c>
      <c r="AB42" s="26" t="s">
        <v>57</v>
      </c>
      <c r="AC42" s="169" t="s">
        <v>58</v>
      </c>
      <c r="AD42" s="1" t="str">
        <f t="shared" si="1"/>
        <v xml:space="preserve"> </v>
      </c>
      <c r="AE42" s="16"/>
      <c r="AF42" s="17" t="s">
        <v>46</v>
      </c>
      <c r="AG42" s="14" t="s">
        <v>36</v>
      </c>
    </row>
    <row r="43" spans="1:33" ht="25.5">
      <c r="A43" s="12">
        <v>7</v>
      </c>
      <c r="B43" s="13">
        <f t="shared" si="2"/>
        <v>36</v>
      </c>
      <c r="C43" s="26" t="s">
        <v>162</v>
      </c>
      <c r="D43" s="174" t="s">
        <v>163</v>
      </c>
      <c r="E43" s="13" t="s">
        <v>35</v>
      </c>
      <c r="F43" s="26" t="s">
        <v>21</v>
      </c>
      <c r="G43" s="22" t="s">
        <v>36</v>
      </c>
      <c r="H43" s="13" t="s">
        <v>115</v>
      </c>
      <c r="I43" s="168" t="s">
        <v>164</v>
      </c>
      <c r="J43" s="24">
        <f t="shared" si="0"/>
        <v>53</v>
      </c>
      <c r="K43" s="26" t="s">
        <v>165</v>
      </c>
      <c r="L43" s="13" t="s">
        <v>40</v>
      </c>
      <c r="M43" s="22" t="s">
        <v>36</v>
      </c>
      <c r="N43" s="13" t="s">
        <v>40</v>
      </c>
      <c r="O43" s="22" t="s">
        <v>36</v>
      </c>
      <c r="P43" s="13" t="s">
        <v>40</v>
      </c>
      <c r="Q43" s="22" t="s">
        <v>36</v>
      </c>
      <c r="R43" s="13" t="s">
        <v>40</v>
      </c>
      <c r="S43" s="22" t="s">
        <v>36</v>
      </c>
      <c r="T43" s="22" t="s">
        <v>36</v>
      </c>
      <c r="U43" s="22" t="s">
        <v>36</v>
      </c>
      <c r="V43" s="22" t="s">
        <v>36</v>
      </c>
      <c r="W43" s="22" t="s">
        <v>36</v>
      </c>
      <c r="X43" s="22" t="s">
        <v>36</v>
      </c>
      <c r="Y43" s="22" t="s">
        <v>36</v>
      </c>
      <c r="Z43" s="26" t="s">
        <v>166</v>
      </c>
      <c r="AA43" s="26" t="s">
        <v>167</v>
      </c>
      <c r="AB43" s="26" t="s">
        <v>43</v>
      </c>
      <c r="AC43" s="169" t="s">
        <v>44</v>
      </c>
      <c r="AD43" s="1" t="str">
        <f t="shared" si="1"/>
        <v xml:space="preserve"> </v>
      </c>
      <c r="AE43" s="16" t="s">
        <v>126</v>
      </c>
      <c r="AF43" s="17" t="s">
        <v>46</v>
      </c>
      <c r="AG43" s="14" t="s">
        <v>36</v>
      </c>
    </row>
    <row r="44" spans="1:33">
      <c r="A44" s="12"/>
      <c r="B44" s="13">
        <f t="shared" si="2"/>
        <v>37</v>
      </c>
      <c r="C44" s="26"/>
      <c r="D44" s="158" t="s">
        <v>168</v>
      </c>
      <c r="E44" s="13"/>
      <c r="F44" s="22" t="s">
        <v>36</v>
      </c>
      <c r="G44" s="26" t="s">
        <v>22</v>
      </c>
      <c r="H44" s="13" t="s">
        <v>115</v>
      </c>
      <c r="I44" s="168" t="s">
        <v>169</v>
      </c>
      <c r="J44" s="24">
        <f t="shared" si="0"/>
        <v>47</v>
      </c>
      <c r="K44" s="22" t="s">
        <v>36</v>
      </c>
      <c r="L44" s="22" t="s">
        <v>36</v>
      </c>
      <c r="M44" s="13" t="s">
        <v>40</v>
      </c>
      <c r="N44" s="22" t="s">
        <v>36</v>
      </c>
      <c r="O44" s="13" t="s">
        <v>40</v>
      </c>
      <c r="P44" s="22" t="s">
        <v>36</v>
      </c>
      <c r="Q44" s="13" t="s">
        <v>40</v>
      </c>
      <c r="R44" s="22" t="s">
        <v>36</v>
      </c>
      <c r="S44" s="13" t="s">
        <v>40</v>
      </c>
      <c r="T44" s="22" t="s">
        <v>36</v>
      </c>
      <c r="U44" s="22" t="s">
        <v>36</v>
      </c>
      <c r="V44" s="22" t="s">
        <v>36</v>
      </c>
      <c r="W44" s="22" t="s">
        <v>36</v>
      </c>
      <c r="X44" s="22" t="s">
        <v>36</v>
      </c>
      <c r="Y44" s="22" t="s">
        <v>36</v>
      </c>
      <c r="Z44" s="170" t="s">
        <v>55</v>
      </c>
      <c r="AA44" s="26" t="s">
        <v>51</v>
      </c>
      <c r="AB44" s="26" t="s">
        <v>43</v>
      </c>
      <c r="AC44" s="169" t="s">
        <v>52</v>
      </c>
      <c r="AD44" s="1" t="str">
        <f t="shared" si="1"/>
        <v xml:space="preserve"> </v>
      </c>
      <c r="AE44" s="16"/>
      <c r="AF44" s="17" t="s">
        <v>46</v>
      </c>
      <c r="AG44" s="14" t="s">
        <v>36</v>
      </c>
    </row>
    <row r="45" spans="1:33">
      <c r="A45" s="12"/>
      <c r="B45" s="13">
        <f t="shared" si="2"/>
        <v>38</v>
      </c>
      <c r="C45" s="26"/>
      <c r="D45" s="158" t="s">
        <v>170</v>
      </c>
      <c r="E45" s="13"/>
      <c r="F45" s="26" t="s">
        <v>21</v>
      </c>
      <c r="G45" s="22" t="s">
        <v>36</v>
      </c>
      <c r="H45" s="13" t="s">
        <v>115</v>
      </c>
      <c r="I45" s="168" t="s">
        <v>171</v>
      </c>
      <c r="J45" s="24">
        <f t="shared" si="0"/>
        <v>11</v>
      </c>
      <c r="K45" s="22" t="s">
        <v>36</v>
      </c>
      <c r="L45" s="13" t="s">
        <v>40</v>
      </c>
      <c r="M45" s="22" t="s">
        <v>36</v>
      </c>
      <c r="N45" s="22" t="s">
        <v>36</v>
      </c>
      <c r="O45" s="22" t="s">
        <v>36</v>
      </c>
      <c r="P45" s="22" t="s">
        <v>36</v>
      </c>
      <c r="Q45" s="22" t="s">
        <v>36</v>
      </c>
      <c r="R45" s="22" t="s">
        <v>36</v>
      </c>
      <c r="S45" s="22" t="s">
        <v>36</v>
      </c>
      <c r="T45" s="22" t="s">
        <v>36</v>
      </c>
      <c r="U45" s="22" t="s">
        <v>36</v>
      </c>
      <c r="V45" s="22" t="s">
        <v>36</v>
      </c>
      <c r="W45" s="22" t="s">
        <v>36</v>
      </c>
      <c r="X45" s="13" t="s">
        <v>40</v>
      </c>
      <c r="Y45" s="22" t="s">
        <v>36</v>
      </c>
      <c r="Z45" s="26" t="s">
        <v>41</v>
      </c>
      <c r="AA45" s="170" t="s">
        <v>36</v>
      </c>
      <c r="AB45" s="26" t="s">
        <v>57</v>
      </c>
      <c r="AC45" s="169" t="s">
        <v>58</v>
      </c>
      <c r="AD45" s="1" t="str">
        <f t="shared" si="1"/>
        <v xml:space="preserve"> </v>
      </c>
      <c r="AE45" s="16"/>
      <c r="AF45" s="17" t="s">
        <v>46</v>
      </c>
      <c r="AG45" s="14" t="s">
        <v>36</v>
      </c>
    </row>
    <row r="46" spans="1:33">
      <c r="A46" s="12"/>
      <c r="B46" s="13">
        <f t="shared" si="2"/>
        <v>39</v>
      </c>
      <c r="C46" s="26"/>
      <c r="D46" s="158" t="s">
        <v>172</v>
      </c>
      <c r="E46" s="13"/>
      <c r="F46" s="26" t="s">
        <v>21</v>
      </c>
      <c r="G46" s="22" t="s">
        <v>36</v>
      </c>
      <c r="H46" s="13" t="s">
        <v>173</v>
      </c>
      <c r="I46" s="170" t="s">
        <v>36</v>
      </c>
      <c r="J46" s="24" t="e">
        <f t="shared" si="0"/>
        <v>#VALUE!</v>
      </c>
      <c r="K46" s="22" t="s">
        <v>36</v>
      </c>
      <c r="L46" s="13" t="s">
        <v>40</v>
      </c>
      <c r="M46" s="22" t="s">
        <v>36</v>
      </c>
      <c r="N46" s="13" t="s">
        <v>40</v>
      </c>
      <c r="O46" s="22" t="s">
        <v>36</v>
      </c>
      <c r="P46" s="22" t="s">
        <v>36</v>
      </c>
      <c r="Q46" s="22" t="s">
        <v>36</v>
      </c>
      <c r="R46" s="22" t="s">
        <v>36</v>
      </c>
      <c r="S46" s="22" t="s">
        <v>36</v>
      </c>
      <c r="T46" s="13" t="s">
        <v>40</v>
      </c>
      <c r="U46" s="22" t="s">
        <v>36</v>
      </c>
      <c r="V46" s="22" t="s">
        <v>36</v>
      </c>
      <c r="W46" s="22" t="s">
        <v>36</v>
      </c>
      <c r="X46" s="22" t="s">
        <v>36</v>
      </c>
      <c r="Y46" s="22" t="s">
        <v>36</v>
      </c>
      <c r="Z46" s="170" t="s">
        <v>41</v>
      </c>
      <c r="AA46" s="170" t="s">
        <v>36</v>
      </c>
      <c r="AB46" s="26" t="s">
        <v>57</v>
      </c>
      <c r="AC46" s="169" t="s">
        <v>174</v>
      </c>
      <c r="AD46" s="1" t="e">
        <f t="shared" si="1"/>
        <v>#VALUE!</v>
      </c>
      <c r="AE46" s="16"/>
      <c r="AF46" s="17" t="s">
        <v>46</v>
      </c>
      <c r="AG46" s="14" t="s">
        <v>36</v>
      </c>
    </row>
    <row r="47" spans="1:33">
      <c r="A47" s="12"/>
      <c r="B47" s="13">
        <f t="shared" si="2"/>
        <v>40</v>
      </c>
      <c r="C47" s="26"/>
      <c r="D47" s="158" t="s">
        <v>175</v>
      </c>
      <c r="E47" s="13"/>
      <c r="F47" s="170" t="s">
        <v>36</v>
      </c>
      <c r="G47" s="22" t="s">
        <v>22</v>
      </c>
      <c r="H47" s="13" t="s">
        <v>176</v>
      </c>
      <c r="I47" s="170" t="s">
        <v>177</v>
      </c>
      <c r="J47" s="24">
        <f t="shared" si="0"/>
        <v>12</v>
      </c>
      <c r="K47" s="22" t="s">
        <v>36</v>
      </c>
      <c r="L47" s="13" t="s">
        <v>36</v>
      </c>
      <c r="M47" s="22" t="s">
        <v>40</v>
      </c>
      <c r="N47" s="22" t="s">
        <v>36</v>
      </c>
      <c r="O47" s="22" t="s">
        <v>36</v>
      </c>
      <c r="P47" s="22" t="s">
        <v>36</v>
      </c>
      <c r="Q47" s="22" t="s">
        <v>36</v>
      </c>
      <c r="R47" s="22" t="s">
        <v>36</v>
      </c>
      <c r="S47" s="22" t="s">
        <v>36</v>
      </c>
      <c r="T47" s="22" t="s">
        <v>36</v>
      </c>
      <c r="U47" s="22" t="s">
        <v>36</v>
      </c>
      <c r="V47" s="22" t="s">
        <v>36</v>
      </c>
      <c r="W47" s="22" t="s">
        <v>36</v>
      </c>
      <c r="X47" s="22" t="s">
        <v>36</v>
      </c>
      <c r="Y47" s="13" t="s">
        <v>40</v>
      </c>
      <c r="Z47" s="170" t="s">
        <v>41</v>
      </c>
      <c r="AA47" s="170" t="s">
        <v>36</v>
      </c>
      <c r="AB47" s="26" t="s">
        <v>57</v>
      </c>
      <c r="AC47" s="169" t="s">
        <v>58</v>
      </c>
      <c r="AD47" s="1" t="str">
        <f t="shared" si="1"/>
        <v xml:space="preserve"> </v>
      </c>
      <c r="AE47" s="16"/>
      <c r="AF47" s="17" t="s">
        <v>46</v>
      </c>
      <c r="AG47" s="14" t="s">
        <v>36</v>
      </c>
    </row>
    <row r="48" spans="1:33">
      <c r="A48" s="12">
        <v>8</v>
      </c>
      <c r="B48" s="13">
        <f t="shared" si="2"/>
        <v>41</v>
      </c>
      <c r="C48" s="26" t="s">
        <v>178</v>
      </c>
      <c r="D48" s="158" t="s">
        <v>179</v>
      </c>
      <c r="E48" s="13" t="s">
        <v>86</v>
      </c>
      <c r="F48" s="22" t="s">
        <v>36</v>
      </c>
      <c r="G48" s="26" t="s">
        <v>22</v>
      </c>
      <c r="H48" s="13" t="s">
        <v>115</v>
      </c>
      <c r="I48" s="168" t="s">
        <v>180</v>
      </c>
      <c r="J48" s="24">
        <f t="shared" si="0"/>
        <v>68</v>
      </c>
      <c r="K48" s="26" t="s">
        <v>82</v>
      </c>
      <c r="L48" s="22" t="s">
        <v>36</v>
      </c>
      <c r="M48" s="13" t="s">
        <v>40</v>
      </c>
      <c r="N48" s="22" t="s">
        <v>36</v>
      </c>
      <c r="O48" s="13" t="s">
        <v>40</v>
      </c>
      <c r="P48" s="22" t="s">
        <v>36</v>
      </c>
      <c r="Q48" s="13" t="s">
        <v>40</v>
      </c>
      <c r="R48" s="22" t="s">
        <v>36</v>
      </c>
      <c r="S48" s="13" t="s">
        <v>40</v>
      </c>
      <c r="T48" s="22" t="s">
        <v>36</v>
      </c>
      <c r="U48" s="22" t="s">
        <v>36</v>
      </c>
      <c r="V48" s="22" t="s">
        <v>36</v>
      </c>
      <c r="W48" s="22" t="s">
        <v>36</v>
      </c>
      <c r="X48" s="22" t="s">
        <v>36</v>
      </c>
      <c r="Y48" s="22" t="s">
        <v>36</v>
      </c>
      <c r="Z48" s="26" t="s">
        <v>181</v>
      </c>
      <c r="AA48" s="26" t="s">
        <v>72</v>
      </c>
      <c r="AB48" s="26" t="s">
        <v>43</v>
      </c>
      <c r="AC48" s="169" t="s">
        <v>88</v>
      </c>
      <c r="AD48" s="1" t="str">
        <f t="shared" si="1"/>
        <v>Lansia</v>
      </c>
      <c r="AE48" s="16" t="s">
        <v>45</v>
      </c>
      <c r="AF48" s="17" t="s">
        <v>46</v>
      </c>
      <c r="AG48" s="14" t="s">
        <v>36</v>
      </c>
    </row>
    <row r="49" spans="1:33">
      <c r="A49" s="12"/>
      <c r="B49" s="13">
        <f t="shared" si="2"/>
        <v>42</v>
      </c>
      <c r="C49" s="26"/>
      <c r="D49" s="158" t="s">
        <v>182</v>
      </c>
      <c r="E49" s="13"/>
      <c r="F49" s="26" t="s">
        <v>21</v>
      </c>
      <c r="G49" s="22" t="s">
        <v>36</v>
      </c>
      <c r="H49" s="13" t="s">
        <v>70</v>
      </c>
      <c r="I49" s="168" t="s">
        <v>183</v>
      </c>
      <c r="J49" s="24">
        <f t="shared" si="0"/>
        <v>43</v>
      </c>
      <c r="K49" s="22" t="s">
        <v>36</v>
      </c>
      <c r="L49" s="13" t="s">
        <v>40</v>
      </c>
      <c r="M49" s="22" t="s">
        <v>36</v>
      </c>
      <c r="N49" s="13" t="s">
        <v>40</v>
      </c>
      <c r="O49" s="22" t="s">
        <v>36</v>
      </c>
      <c r="P49" s="13" t="s">
        <v>40</v>
      </c>
      <c r="Q49" s="22" t="s">
        <v>36</v>
      </c>
      <c r="R49" s="13" t="s">
        <v>40</v>
      </c>
      <c r="S49" s="22" t="s">
        <v>36</v>
      </c>
      <c r="T49" s="22" t="s">
        <v>36</v>
      </c>
      <c r="U49" s="22" t="s">
        <v>36</v>
      </c>
      <c r="V49" s="22" t="s">
        <v>36</v>
      </c>
      <c r="W49" s="22" t="s">
        <v>36</v>
      </c>
      <c r="X49" s="22" t="s">
        <v>36</v>
      </c>
      <c r="Y49" s="22" t="s">
        <v>36</v>
      </c>
      <c r="Z49" s="26" t="s">
        <v>148</v>
      </c>
      <c r="AA49" s="26" t="s">
        <v>42</v>
      </c>
      <c r="AB49" s="26" t="s">
        <v>43</v>
      </c>
      <c r="AC49" s="169" t="s">
        <v>58</v>
      </c>
      <c r="AD49" s="1" t="str">
        <f t="shared" si="1"/>
        <v xml:space="preserve"> </v>
      </c>
      <c r="AE49" s="16"/>
      <c r="AF49" s="17" t="s">
        <v>46</v>
      </c>
      <c r="AG49" s="14" t="s">
        <v>36</v>
      </c>
    </row>
    <row r="50" spans="1:33">
      <c r="A50" s="12"/>
      <c r="B50" s="13">
        <f t="shared" si="2"/>
        <v>43</v>
      </c>
      <c r="C50" s="26"/>
      <c r="D50" s="158" t="s">
        <v>184</v>
      </c>
      <c r="E50" s="13"/>
      <c r="F50" s="26" t="s">
        <v>21</v>
      </c>
      <c r="G50" s="22" t="s">
        <v>36</v>
      </c>
      <c r="H50" s="13" t="s">
        <v>115</v>
      </c>
      <c r="I50" s="168" t="s">
        <v>185</v>
      </c>
      <c r="J50" s="24">
        <f t="shared" si="0"/>
        <v>19</v>
      </c>
      <c r="K50" s="22" t="s">
        <v>36</v>
      </c>
      <c r="L50" s="13" t="s">
        <v>40</v>
      </c>
      <c r="M50" s="22" t="s">
        <v>36</v>
      </c>
      <c r="N50" s="22" t="s">
        <v>36</v>
      </c>
      <c r="O50" s="22" t="s">
        <v>36</v>
      </c>
      <c r="P50" s="22" t="s">
        <v>36</v>
      </c>
      <c r="Q50" s="22" t="s">
        <v>36</v>
      </c>
      <c r="R50" s="22" t="s">
        <v>36</v>
      </c>
      <c r="S50" s="22" t="s">
        <v>36</v>
      </c>
      <c r="T50" s="13" t="s">
        <v>40</v>
      </c>
      <c r="U50" s="22" t="s">
        <v>36</v>
      </c>
      <c r="V50" s="22" t="s">
        <v>36</v>
      </c>
      <c r="W50" s="22" t="s">
        <v>36</v>
      </c>
      <c r="X50" s="22" t="s">
        <v>36</v>
      </c>
      <c r="Y50" s="22" t="s">
        <v>36</v>
      </c>
      <c r="Z50" s="26" t="s">
        <v>55</v>
      </c>
      <c r="AA50" s="26" t="s">
        <v>56</v>
      </c>
      <c r="AB50" s="26" t="s">
        <v>57</v>
      </c>
      <c r="AC50" s="169" t="s">
        <v>119</v>
      </c>
      <c r="AD50" s="1" t="str">
        <f t="shared" si="1"/>
        <v xml:space="preserve"> </v>
      </c>
      <c r="AE50" s="16"/>
      <c r="AF50" s="17" t="s">
        <v>46</v>
      </c>
      <c r="AG50" s="14" t="s">
        <v>36</v>
      </c>
    </row>
    <row r="51" spans="1:33">
      <c r="A51" s="12"/>
      <c r="B51" s="13">
        <f t="shared" si="2"/>
        <v>44</v>
      </c>
      <c r="C51" s="26"/>
      <c r="D51" s="158" t="s">
        <v>186</v>
      </c>
      <c r="E51" s="13"/>
      <c r="F51" s="26" t="s">
        <v>21</v>
      </c>
      <c r="G51" s="22" t="s">
        <v>36</v>
      </c>
      <c r="H51" s="13" t="s">
        <v>115</v>
      </c>
      <c r="I51" s="26" t="s">
        <v>187</v>
      </c>
      <c r="J51" s="24">
        <f t="shared" si="0"/>
        <v>17</v>
      </c>
      <c r="K51" s="22" t="s">
        <v>36</v>
      </c>
      <c r="L51" s="13" t="s">
        <v>40</v>
      </c>
      <c r="M51" s="22" t="s">
        <v>36</v>
      </c>
      <c r="N51" s="22" t="s">
        <v>36</v>
      </c>
      <c r="O51" s="22" t="s">
        <v>36</v>
      </c>
      <c r="P51" s="22" t="s">
        <v>36</v>
      </c>
      <c r="Q51" s="22" t="s">
        <v>36</v>
      </c>
      <c r="R51" s="22" t="s">
        <v>36</v>
      </c>
      <c r="S51" s="22" t="s">
        <v>36</v>
      </c>
      <c r="T51" s="22" t="s">
        <v>36</v>
      </c>
      <c r="U51" s="22" t="s">
        <v>36</v>
      </c>
      <c r="V51" s="13" t="s">
        <v>40</v>
      </c>
      <c r="W51" s="22" t="s">
        <v>36</v>
      </c>
      <c r="X51" s="22" t="s">
        <v>36</v>
      </c>
      <c r="Y51" s="22" t="s">
        <v>36</v>
      </c>
      <c r="Z51" s="170" t="s">
        <v>61</v>
      </c>
      <c r="AA51" s="170" t="s">
        <v>56</v>
      </c>
      <c r="AB51" s="26" t="s">
        <v>57</v>
      </c>
      <c r="AC51" s="169" t="s">
        <v>119</v>
      </c>
      <c r="AD51" s="1" t="str">
        <f t="shared" si="1"/>
        <v xml:space="preserve"> </v>
      </c>
      <c r="AE51" s="16"/>
      <c r="AF51" s="17" t="s">
        <v>46</v>
      </c>
      <c r="AG51" s="14" t="s">
        <v>36</v>
      </c>
    </row>
    <row r="52" spans="1:33">
      <c r="A52" s="12">
        <v>9</v>
      </c>
      <c r="B52" s="13">
        <f t="shared" si="2"/>
        <v>45</v>
      </c>
      <c r="C52" s="26" t="s">
        <v>188</v>
      </c>
      <c r="D52" s="158" t="s">
        <v>189</v>
      </c>
      <c r="E52" s="13" t="s">
        <v>86</v>
      </c>
      <c r="F52" s="26" t="s">
        <v>21</v>
      </c>
      <c r="G52" s="22" t="s">
        <v>36</v>
      </c>
      <c r="H52" s="13" t="s">
        <v>115</v>
      </c>
      <c r="I52" s="26" t="s">
        <v>190</v>
      </c>
      <c r="J52" s="24">
        <f t="shared" si="0"/>
        <v>47</v>
      </c>
      <c r="K52" s="26" t="s">
        <v>191</v>
      </c>
      <c r="L52" s="13" t="s">
        <v>40</v>
      </c>
      <c r="M52" s="22" t="s">
        <v>36</v>
      </c>
      <c r="N52" s="13" t="s">
        <v>40</v>
      </c>
      <c r="O52" s="22" t="s">
        <v>36</v>
      </c>
      <c r="P52" s="13" t="s">
        <v>40</v>
      </c>
      <c r="Q52" s="22" t="s">
        <v>36</v>
      </c>
      <c r="R52" s="13" t="s">
        <v>40</v>
      </c>
      <c r="S52" s="22" t="s">
        <v>36</v>
      </c>
      <c r="T52" s="22" t="s">
        <v>36</v>
      </c>
      <c r="U52" s="22" t="s">
        <v>36</v>
      </c>
      <c r="V52" s="22" t="s">
        <v>36</v>
      </c>
      <c r="W52" s="22" t="s">
        <v>36</v>
      </c>
      <c r="X52" s="22" t="s">
        <v>36</v>
      </c>
      <c r="Y52" s="22" t="s">
        <v>36</v>
      </c>
      <c r="Z52" s="26" t="s">
        <v>55</v>
      </c>
      <c r="AA52" s="26" t="s">
        <v>192</v>
      </c>
      <c r="AB52" s="26" t="s">
        <v>43</v>
      </c>
      <c r="AC52" s="169" t="s">
        <v>44</v>
      </c>
      <c r="AD52" s="1" t="str">
        <f t="shared" si="1"/>
        <v xml:space="preserve"> </v>
      </c>
      <c r="AE52" s="16" t="s">
        <v>89</v>
      </c>
      <c r="AF52" s="17" t="s">
        <v>46</v>
      </c>
      <c r="AG52" s="14" t="s">
        <v>36</v>
      </c>
    </row>
    <row r="53" spans="1:33">
      <c r="A53" s="12"/>
      <c r="B53" s="13">
        <f t="shared" si="2"/>
        <v>46</v>
      </c>
      <c r="C53" s="26"/>
      <c r="D53" s="158" t="s">
        <v>193</v>
      </c>
      <c r="E53" s="13"/>
      <c r="F53" s="22" t="s">
        <v>36</v>
      </c>
      <c r="G53" s="26" t="s">
        <v>22</v>
      </c>
      <c r="H53" s="13" t="s">
        <v>128</v>
      </c>
      <c r="I53" s="168" t="s">
        <v>194</v>
      </c>
      <c r="J53" s="24">
        <f t="shared" si="0"/>
        <v>33</v>
      </c>
      <c r="K53" s="22" t="s">
        <v>36</v>
      </c>
      <c r="L53" s="22" t="s">
        <v>36</v>
      </c>
      <c r="M53" s="13" t="s">
        <v>40</v>
      </c>
      <c r="N53" s="22" t="s">
        <v>36</v>
      </c>
      <c r="O53" s="13" t="s">
        <v>40</v>
      </c>
      <c r="P53" s="22" t="s">
        <v>36</v>
      </c>
      <c r="Q53" s="13" t="s">
        <v>40</v>
      </c>
      <c r="R53" s="22" t="s">
        <v>36</v>
      </c>
      <c r="S53" s="13" t="s">
        <v>40</v>
      </c>
      <c r="T53" s="22" t="s">
        <v>36</v>
      </c>
      <c r="U53" s="22" t="s">
        <v>36</v>
      </c>
      <c r="V53" s="22" t="s">
        <v>36</v>
      </c>
      <c r="W53" s="22" t="s">
        <v>36</v>
      </c>
      <c r="X53" s="22" t="s">
        <v>36</v>
      </c>
      <c r="Y53" s="22" t="s">
        <v>36</v>
      </c>
      <c r="Z53" s="26" t="s">
        <v>55</v>
      </c>
      <c r="AA53" s="26" t="s">
        <v>51</v>
      </c>
      <c r="AB53" s="26" t="s">
        <v>43</v>
      </c>
      <c r="AC53" s="169" t="s">
        <v>52</v>
      </c>
      <c r="AD53" s="1" t="str">
        <f t="shared" si="1"/>
        <v xml:space="preserve"> </v>
      </c>
      <c r="AE53" s="16"/>
      <c r="AF53" s="17" t="s">
        <v>46</v>
      </c>
      <c r="AG53" s="14" t="s">
        <v>36</v>
      </c>
    </row>
    <row r="54" spans="1:33">
      <c r="A54" s="12"/>
      <c r="B54" s="13">
        <f t="shared" si="2"/>
        <v>47</v>
      </c>
      <c r="C54" s="26"/>
      <c r="D54" s="158" t="s">
        <v>195</v>
      </c>
      <c r="E54" s="13"/>
      <c r="F54" s="26" t="s">
        <v>21</v>
      </c>
      <c r="G54" s="22" t="s">
        <v>36</v>
      </c>
      <c r="H54" s="13" t="s">
        <v>115</v>
      </c>
      <c r="I54" s="26" t="s">
        <v>196</v>
      </c>
      <c r="J54" s="24">
        <f t="shared" si="0"/>
        <v>13</v>
      </c>
      <c r="K54" s="22" t="s">
        <v>36</v>
      </c>
      <c r="L54" s="13" t="s">
        <v>40</v>
      </c>
      <c r="M54" s="22" t="s">
        <v>36</v>
      </c>
      <c r="N54" s="22" t="s">
        <v>36</v>
      </c>
      <c r="O54" s="22" t="s">
        <v>36</v>
      </c>
      <c r="P54" s="22" t="s">
        <v>36</v>
      </c>
      <c r="Q54" s="22" t="s">
        <v>36</v>
      </c>
      <c r="R54" s="22" t="s">
        <v>36</v>
      </c>
      <c r="S54" s="22" t="s">
        <v>36</v>
      </c>
      <c r="T54" s="22" t="s">
        <v>36</v>
      </c>
      <c r="U54" s="22" t="s">
        <v>36</v>
      </c>
      <c r="V54" s="22" t="s">
        <v>36</v>
      </c>
      <c r="W54" s="22" t="s">
        <v>36</v>
      </c>
      <c r="X54" s="13" t="s">
        <v>40</v>
      </c>
      <c r="Y54" s="22" t="s">
        <v>36</v>
      </c>
      <c r="Z54" s="170" t="s">
        <v>41</v>
      </c>
      <c r="AA54" s="170" t="s">
        <v>56</v>
      </c>
      <c r="AB54" s="26" t="s">
        <v>57</v>
      </c>
      <c r="AC54" s="169" t="s">
        <v>58</v>
      </c>
      <c r="AD54" s="1" t="str">
        <f t="shared" si="1"/>
        <v xml:space="preserve"> </v>
      </c>
      <c r="AE54" s="16"/>
      <c r="AF54" s="17" t="s">
        <v>46</v>
      </c>
      <c r="AG54" s="14" t="s">
        <v>36</v>
      </c>
    </row>
    <row r="55" spans="1:33">
      <c r="A55" s="12"/>
      <c r="B55" s="13">
        <f t="shared" si="2"/>
        <v>48</v>
      </c>
      <c r="C55" s="26"/>
      <c r="D55" s="158" t="s">
        <v>197</v>
      </c>
      <c r="E55" s="13"/>
      <c r="F55" s="26" t="s">
        <v>21</v>
      </c>
      <c r="G55" s="22" t="s">
        <v>36</v>
      </c>
      <c r="H55" s="13" t="s">
        <v>115</v>
      </c>
      <c r="I55" s="26" t="s">
        <v>198</v>
      </c>
      <c r="J55" s="24">
        <f t="shared" si="0"/>
        <v>7</v>
      </c>
      <c r="K55" s="22" t="s">
        <v>36</v>
      </c>
      <c r="L55" s="13" t="s">
        <v>40</v>
      </c>
      <c r="M55" s="22" t="s">
        <v>36</v>
      </c>
      <c r="N55" s="22" t="s">
        <v>36</v>
      </c>
      <c r="O55" s="22" t="s">
        <v>36</v>
      </c>
      <c r="P55" s="22" t="s">
        <v>36</v>
      </c>
      <c r="Q55" s="22" t="s">
        <v>36</v>
      </c>
      <c r="R55" s="22" t="s">
        <v>36</v>
      </c>
      <c r="S55" s="22" t="s">
        <v>36</v>
      </c>
      <c r="T55" s="22" t="s">
        <v>36</v>
      </c>
      <c r="U55" s="22" t="s">
        <v>36</v>
      </c>
      <c r="V55" s="22" t="s">
        <v>36</v>
      </c>
      <c r="W55" s="22" t="s">
        <v>36</v>
      </c>
      <c r="X55" s="13" t="s">
        <v>40</v>
      </c>
      <c r="Y55" s="22" t="s">
        <v>36</v>
      </c>
      <c r="Z55" s="170" t="s">
        <v>36</v>
      </c>
      <c r="AA55" s="170" t="s">
        <v>36</v>
      </c>
      <c r="AB55" s="26" t="s">
        <v>57</v>
      </c>
      <c r="AC55" s="169" t="s">
        <v>58</v>
      </c>
      <c r="AD55" s="1" t="str">
        <f t="shared" si="1"/>
        <v xml:space="preserve"> </v>
      </c>
      <c r="AE55" s="16"/>
      <c r="AF55" s="17" t="s">
        <v>46</v>
      </c>
      <c r="AG55" s="14" t="s">
        <v>36</v>
      </c>
    </row>
    <row r="56" spans="1:33">
      <c r="A56" s="12"/>
      <c r="B56" s="13">
        <f t="shared" si="2"/>
        <v>49</v>
      </c>
      <c r="C56" s="26"/>
      <c r="D56" s="158" t="s">
        <v>199</v>
      </c>
      <c r="E56" s="13"/>
      <c r="F56" s="22" t="s">
        <v>36</v>
      </c>
      <c r="G56" s="26" t="s">
        <v>22</v>
      </c>
      <c r="H56" s="13" t="s">
        <v>200</v>
      </c>
      <c r="I56" s="26" t="s">
        <v>201</v>
      </c>
      <c r="J56" s="24">
        <f t="shared" si="0"/>
        <v>11</v>
      </c>
      <c r="K56" s="22" t="s">
        <v>36</v>
      </c>
      <c r="L56" s="22" t="s">
        <v>36</v>
      </c>
      <c r="M56" s="13" t="s">
        <v>40</v>
      </c>
      <c r="N56" s="22" t="s">
        <v>36</v>
      </c>
      <c r="O56" s="22" t="s">
        <v>36</v>
      </c>
      <c r="P56" s="22" t="s">
        <v>36</v>
      </c>
      <c r="Q56" s="22" t="s">
        <v>36</v>
      </c>
      <c r="R56" s="22" t="s">
        <v>36</v>
      </c>
      <c r="S56" s="22" t="s">
        <v>36</v>
      </c>
      <c r="T56" s="22" t="s">
        <v>36</v>
      </c>
      <c r="U56" s="22" t="s">
        <v>36</v>
      </c>
      <c r="V56" s="22" t="s">
        <v>36</v>
      </c>
      <c r="W56" s="22" t="s">
        <v>36</v>
      </c>
      <c r="X56" s="22" t="s">
        <v>36</v>
      </c>
      <c r="Y56" s="13" t="s">
        <v>40</v>
      </c>
      <c r="Z56" s="170" t="s">
        <v>41</v>
      </c>
      <c r="AA56" s="170" t="s">
        <v>56</v>
      </c>
      <c r="AB56" s="26" t="s">
        <v>57</v>
      </c>
      <c r="AC56" s="169" t="s">
        <v>174</v>
      </c>
      <c r="AD56" s="1" t="str">
        <f t="shared" si="1"/>
        <v xml:space="preserve"> </v>
      </c>
      <c r="AE56" s="16"/>
      <c r="AF56" s="17" t="s">
        <v>46</v>
      </c>
      <c r="AG56" s="14" t="s">
        <v>36</v>
      </c>
    </row>
    <row r="57" spans="1:33">
      <c r="A57" s="12">
        <v>10</v>
      </c>
      <c r="B57" s="13">
        <f t="shared" si="2"/>
        <v>50</v>
      </c>
      <c r="C57" s="26" t="s">
        <v>202</v>
      </c>
      <c r="D57" s="158" t="s">
        <v>203</v>
      </c>
      <c r="E57" s="13" t="s">
        <v>35</v>
      </c>
      <c r="F57" s="26" t="s">
        <v>21</v>
      </c>
      <c r="G57" s="22" t="s">
        <v>36</v>
      </c>
      <c r="H57" s="170" t="s">
        <v>204</v>
      </c>
      <c r="I57" s="170" t="s">
        <v>205</v>
      </c>
      <c r="J57" s="24">
        <f t="shared" si="0"/>
        <v>49</v>
      </c>
      <c r="K57" s="22" t="s">
        <v>206</v>
      </c>
      <c r="L57" s="13" t="s">
        <v>40</v>
      </c>
      <c r="M57" s="22" t="s">
        <v>36</v>
      </c>
      <c r="N57" s="13" t="s">
        <v>40</v>
      </c>
      <c r="O57" s="22" t="s">
        <v>36</v>
      </c>
      <c r="P57" s="13" t="s">
        <v>40</v>
      </c>
      <c r="Q57" s="22" t="s">
        <v>36</v>
      </c>
      <c r="R57" s="13" t="s">
        <v>40</v>
      </c>
      <c r="S57" s="22" t="s">
        <v>36</v>
      </c>
      <c r="T57" s="22" t="s">
        <v>36</v>
      </c>
      <c r="U57" s="22" t="s">
        <v>36</v>
      </c>
      <c r="V57" s="22" t="s">
        <v>36</v>
      </c>
      <c r="W57" s="22" t="s">
        <v>36</v>
      </c>
      <c r="X57" s="22" t="s">
        <v>36</v>
      </c>
      <c r="Y57" s="22" t="s">
        <v>36</v>
      </c>
      <c r="Z57" s="170" t="s">
        <v>75</v>
      </c>
      <c r="AA57" s="170" t="s">
        <v>207</v>
      </c>
      <c r="AB57" s="26" t="s">
        <v>43</v>
      </c>
      <c r="AC57" s="169" t="s">
        <v>44</v>
      </c>
      <c r="AD57" s="1" t="str">
        <f t="shared" si="1"/>
        <v xml:space="preserve"> </v>
      </c>
      <c r="AE57" s="16" t="s">
        <v>126</v>
      </c>
      <c r="AF57" s="17" t="s">
        <v>46</v>
      </c>
      <c r="AG57" s="14" t="s">
        <v>36</v>
      </c>
    </row>
    <row r="58" spans="1:33">
      <c r="A58" s="12"/>
      <c r="B58" s="13">
        <f t="shared" si="2"/>
        <v>51</v>
      </c>
      <c r="C58" s="26"/>
      <c r="D58" s="175" t="s">
        <v>208</v>
      </c>
      <c r="E58" s="26"/>
      <c r="F58" s="22" t="s">
        <v>36</v>
      </c>
      <c r="G58" s="26" t="s">
        <v>22</v>
      </c>
      <c r="H58" s="170" t="s">
        <v>209</v>
      </c>
      <c r="I58" s="170" t="s">
        <v>210</v>
      </c>
      <c r="J58" s="24">
        <f t="shared" si="0"/>
        <v>44</v>
      </c>
      <c r="K58" s="22" t="s">
        <v>36</v>
      </c>
      <c r="L58" s="22" t="s">
        <v>36</v>
      </c>
      <c r="M58" s="13" t="s">
        <v>40</v>
      </c>
      <c r="N58" s="22" t="s">
        <v>36</v>
      </c>
      <c r="O58" s="13" t="s">
        <v>40</v>
      </c>
      <c r="P58" s="22" t="s">
        <v>36</v>
      </c>
      <c r="Q58" s="13" t="s">
        <v>40</v>
      </c>
      <c r="R58" s="22" t="s">
        <v>36</v>
      </c>
      <c r="S58" s="13" t="s">
        <v>40</v>
      </c>
      <c r="T58" s="22" t="s">
        <v>36</v>
      </c>
      <c r="U58" s="22" t="s">
        <v>36</v>
      </c>
      <c r="V58" s="22" t="s">
        <v>36</v>
      </c>
      <c r="W58" s="22" t="s">
        <v>36</v>
      </c>
      <c r="X58" s="22" t="s">
        <v>36</v>
      </c>
      <c r="Y58" s="22" t="s">
        <v>36</v>
      </c>
      <c r="Z58" s="170" t="s">
        <v>154</v>
      </c>
      <c r="AA58" s="170" t="s">
        <v>207</v>
      </c>
      <c r="AB58" s="26" t="s">
        <v>43</v>
      </c>
      <c r="AC58" s="169" t="s">
        <v>52</v>
      </c>
      <c r="AD58" s="1" t="str">
        <f t="shared" si="1"/>
        <v xml:space="preserve"> </v>
      </c>
      <c r="AE58" s="16"/>
      <c r="AF58" s="17" t="s">
        <v>46</v>
      </c>
      <c r="AG58" s="14" t="s">
        <v>36</v>
      </c>
    </row>
    <row r="59" spans="1:33">
      <c r="A59" s="12"/>
      <c r="B59" s="13">
        <f t="shared" si="2"/>
        <v>52</v>
      </c>
      <c r="C59" s="26"/>
      <c r="D59" s="175" t="s">
        <v>211</v>
      </c>
      <c r="E59" s="26"/>
      <c r="F59" s="22" t="s">
        <v>36</v>
      </c>
      <c r="G59" s="26" t="s">
        <v>22</v>
      </c>
      <c r="H59" s="170" t="s">
        <v>115</v>
      </c>
      <c r="I59" s="170" t="s">
        <v>212</v>
      </c>
      <c r="J59" s="24">
        <f t="shared" si="0"/>
        <v>14</v>
      </c>
      <c r="K59" s="170" t="s">
        <v>36</v>
      </c>
      <c r="L59" s="170" t="s">
        <v>36</v>
      </c>
      <c r="M59" s="13" t="s">
        <v>40</v>
      </c>
      <c r="N59" s="170" t="s">
        <v>36</v>
      </c>
      <c r="O59" s="170" t="s">
        <v>36</v>
      </c>
      <c r="P59" s="170" t="s">
        <v>36</v>
      </c>
      <c r="Q59" s="170" t="s">
        <v>36</v>
      </c>
      <c r="R59" s="170" t="s">
        <v>36</v>
      </c>
      <c r="S59" s="170" t="s">
        <v>36</v>
      </c>
      <c r="T59" s="170" t="s">
        <v>36</v>
      </c>
      <c r="U59" s="170" t="s">
        <v>36</v>
      </c>
      <c r="V59" s="170" t="s">
        <v>36</v>
      </c>
      <c r="W59" s="13" t="s">
        <v>40</v>
      </c>
      <c r="X59" s="170" t="s">
        <v>36</v>
      </c>
      <c r="Y59" s="22" t="s">
        <v>36</v>
      </c>
      <c r="Z59" s="170" t="s">
        <v>61</v>
      </c>
      <c r="AA59" s="170" t="s">
        <v>56</v>
      </c>
      <c r="AB59" s="170" t="s">
        <v>57</v>
      </c>
      <c r="AC59" s="169" t="s">
        <v>58</v>
      </c>
      <c r="AD59" s="1" t="str">
        <f t="shared" si="1"/>
        <v xml:space="preserve"> </v>
      </c>
      <c r="AE59" s="16"/>
      <c r="AF59" s="17" t="s">
        <v>46</v>
      </c>
      <c r="AG59" s="14" t="s">
        <v>36</v>
      </c>
    </row>
    <row r="60" spans="1:33">
      <c r="A60" s="12"/>
      <c r="B60" s="13">
        <f t="shared" si="2"/>
        <v>53</v>
      </c>
      <c r="C60" s="26"/>
      <c r="D60" s="175" t="s">
        <v>213</v>
      </c>
      <c r="E60" s="26"/>
      <c r="F60" s="26" t="s">
        <v>21</v>
      </c>
      <c r="G60" s="22" t="s">
        <v>36</v>
      </c>
      <c r="H60" s="170" t="s">
        <v>115</v>
      </c>
      <c r="I60" s="26" t="s">
        <v>214</v>
      </c>
      <c r="J60" s="24">
        <f t="shared" si="0"/>
        <v>11</v>
      </c>
      <c r="K60" s="22" t="s">
        <v>36</v>
      </c>
      <c r="L60" s="13" t="s">
        <v>40</v>
      </c>
      <c r="M60" s="22" t="s">
        <v>36</v>
      </c>
      <c r="N60" s="22" t="s">
        <v>36</v>
      </c>
      <c r="O60" s="22" t="s">
        <v>36</v>
      </c>
      <c r="P60" s="22" t="s">
        <v>36</v>
      </c>
      <c r="Q60" s="22" t="s">
        <v>36</v>
      </c>
      <c r="R60" s="22" t="s">
        <v>36</v>
      </c>
      <c r="S60" s="22" t="s">
        <v>36</v>
      </c>
      <c r="T60" s="22" t="s">
        <v>36</v>
      </c>
      <c r="U60" s="22" t="s">
        <v>36</v>
      </c>
      <c r="V60" s="22" t="s">
        <v>36</v>
      </c>
      <c r="W60" s="22" t="s">
        <v>36</v>
      </c>
      <c r="X60" s="13" t="s">
        <v>40</v>
      </c>
      <c r="Y60" s="22" t="s">
        <v>36</v>
      </c>
      <c r="Z60" s="170" t="s">
        <v>41</v>
      </c>
      <c r="AA60" s="170" t="s">
        <v>56</v>
      </c>
      <c r="AB60" s="26" t="s">
        <v>57</v>
      </c>
      <c r="AC60" s="169" t="s">
        <v>58</v>
      </c>
      <c r="AD60" s="1" t="str">
        <f t="shared" si="1"/>
        <v xml:space="preserve"> </v>
      </c>
      <c r="AE60" s="16"/>
      <c r="AF60" s="17" t="s">
        <v>46</v>
      </c>
      <c r="AG60" s="14" t="s">
        <v>36</v>
      </c>
    </row>
    <row r="61" spans="1:33">
      <c r="A61" s="12"/>
      <c r="B61" s="13">
        <f t="shared" si="2"/>
        <v>54</v>
      </c>
      <c r="C61" s="26"/>
      <c r="D61" s="175" t="s">
        <v>215</v>
      </c>
      <c r="E61" s="26"/>
      <c r="F61" s="22" t="s">
        <v>36</v>
      </c>
      <c r="G61" s="26" t="s">
        <v>22</v>
      </c>
      <c r="H61" s="170" t="s">
        <v>115</v>
      </c>
      <c r="I61" s="170" t="s">
        <v>216</v>
      </c>
      <c r="J61" s="24">
        <f t="shared" si="0"/>
        <v>10</v>
      </c>
      <c r="K61" s="170" t="s">
        <v>36</v>
      </c>
      <c r="L61" s="170" t="s">
        <v>36</v>
      </c>
      <c r="M61" s="13" t="s">
        <v>40</v>
      </c>
      <c r="N61" s="170" t="s">
        <v>36</v>
      </c>
      <c r="O61" s="170" t="s">
        <v>36</v>
      </c>
      <c r="P61" s="170" t="s">
        <v>36</v>
      </c>
      <c r="Q61" s="170" t="s">
        <v>36</v>
      </c>
      <c r="R61" s="170" t="s">
        <v>36</v>
      </c>
      <c r="S61" s="170" t="s">
        <v>36</v>
      </c>
      <c r="T61" s="170" t="s">
        <v>36</v>
      </c>
      <c r="U61" s="170" t="s">
        <v>36</v>
      </c>
      <c r="V61" s="170" t="s">
        <v>36</v>
      </c>
      <c r="W61" s="170" t="s">
        <v>36</v>
      </c>
      <c r="X61" s="170" t="s">
        <v>36</v>
      </c>
      <c r="Y61" s="13" t="s">
        <v>40</v>
      </c>
      <c r="Z61" s="170" t="s">
        <v>41</v>
      </c>
      <c r="AA61" s="170" t="s">
        <v>56</v>
      </c>
      <c r="AB61" s="170" t="s">
        <v>57</v>
      </c>
      <c r="AC61" s="169" t="s">
        <v>58</v>
      </c>
      <c r="AD61" s="1" t="str">
        <f t="shared" si="1"/>
        <v xml:space="preserve"> </v>
      </c>
      <c r="AE61" s="16"/>
      <c r="AF61" s="17" t="s">
        <v>46</v>
      </c>
      <c r="AG61" s="14" t="s">
        <v>36</v>
      </c>
    </row>
    <row r="62" spans="1:33">
      <c r="A62" s="15">
        <v>11</v>
      </c>
      <c r="B62" s="13">
        <f t="shared" si="2"/>
        <v>55</v>
      </c>
      <c r="C62" s="26" t="s">
        <v>217</v>
      </c>
      <c r="D62" s="19" t="s">
        <v>218</v>
      </c>
      <c r="E62" s="176" t="s">
        <v>35</v>
      </c>
      <c r="F62" s="13" t="s">
        <v>21</v>
      </c>
      <c r="G62" s="22" t="s">
        <v>36</v>
      </c>
      <c r="H62" s="13" t="s">
        <v>219</v>
      </c>
      <c r="I62" s="177" t="s">
        <v>220</v>
      </c>
      <c r="J62" s="24">
        <f t="shared" si="0"/>
        <v>41</v>
      </c>
      <c r="K62" s="22" t="s">
        <v>221</v>
      </c>
      <c r="L62" s="13" t="s">
        <v>40</v>
      </c>
      <c r="M62" s="22" t="s">
        <v>36</v>
      </c>
      <c r="N62" s="13" t="s">
        <v>40</v>
      </c>
      <c r="O62" s="22" t="s">
        <v>36</v>
      </c>
      <c r="P62" s="13" t="s">
        <v>40</v>
      </c>
      <c r="Q62" s="22" t="s">
        <v>36</v>
      </c>
      <c r="R62" s="13" t="s">
        <v>40</v>
      </c>
      <c r="S62" s="22" t="s">
        <v>36</v>
      </c>
      <c r="T62" s="22" t="s">
        <v>36</v>
      </c>
      <c r="U62" s="22" t="s">
        <v>36</v>
      </c>
      <c r="V62" s="22" t="s">
        <v>36</v>
      </c>
      <c r="W62" s="22" t="s">
        <v>36</v>
      </c>
      <c r="X62" s="22" t="s">
        <v>36</v>
      </c>
      <c r="Y62" s="22" t="s">
        <v>36</v>
      </c>
      <c r="Z62" s="79" t="s">
        <v>55</v>
      </c>
      <c r="AA62" s="79" t="s">
        <v>207</v>
      </c>
      <c r="AB62" s="178" t="s">
        <v>43</v>
      </c>
      <c r="AC62" s="179" t="s">
        <v>44</v>
      </c>
      <c r="AD62" s="1" t="str">
        <f t="shared" si="1"/>
        <v xml:space="preserve"> </v>
      </c>
      <c r="AE62" s="17" t="s">
        <v>89</v>
      </c>
      <c r="AF62" s="17" t="s">
        <v>46</v>
      </c>
      <c r="AG62" s="14" t="s">
        <v>36</v>
      </c>
    </row>
    <row r="63" spans="1:33">
      <c r="A63" s="15"/>
      <c r="B63" s="13">
        <f t="shared" si="2"/>
        <v>56</v>
      </c>
      <c r="C63" s="26"/>
      <c r="D63" s="167" t="s">
        <v>222</v>
      </c>
      <c r="E63" s="13"/>
      <c r="F63" s="22" t="s">
        <v>36</v>
      </c>
      <c r="G63" s="13" t="s">
        <v>22</v>
      </c>
      <c r="H63" s="13" t="s">
        <v>35</v>
      </c>
      <c r="I63" s="168" t="s">
        <v>223</v>
      </c>
      <c r="J63" s="24">
        <f t="shared" si="0"/>
        <v>39</v>
      </c>
      <c r="K63" s="22" t="s">
        <v>36</v>
      </c>
      <c r="L63" s="22" t="s">
        <v>36</v>
      </c>
      <c r="M63" s="13" t="s">
        <v>40</v>
      </c>
      <c r="N63" s="21" t="s">
        <v>36</v>
      </c>
      <c r="O63" s="13" t="s">
        <v>40</v>
      </c>
      <c r="P63" s="21" t="s">
        <v>36</v>
      </c>
      <c r="Q63" s="21" t="s">
        <v>36</v>
      </c>
      <c r="R63" s="21" t="s">
        <v>36</v>
      </c>
      <c r="S63" s="13" t="s">
        <v>40</v>
      </c>
      <c r="T63" s="21" t="s">
        <v>36</v>
      </c>
      <c r="U63" s="21" t="s">
        <v>36</v>
      </c>
      <c r="V63" s="21" t="s">
        <v>36</v>
      </c>
      <c r="W63" s="21" t="s">
        <v>36</v>
      </c>
      <c r="X63" s="21" t="s">
        <v>36</v>
      </c>
      <c r="Y63" s="21" t="s">
        <v>36</v>
      </c>
      <c r="Z63" s="26" t="s">
        <v>55</v>
      </c>
      <c r="AA63" s="26" t="s">
        <v>51</v>
      </c>
      <c r="AB63" s="178" t="s">
        <v>43</v>
      </c>
      <c r="AC63" s="169" t="s">
        <v>52</v>
      </c>
      <c r="AD63" s="1" t="str">
        <f t="shared" si="1"/>
        <v xml:space="preserve"> </v>
      </c>
      <c r="AE63" s="16"/>
      <c r="AF63" s="17" t="s">
        <v>46</v>
      </c>
      <c r="AG63" s="14" t="s">
        <v>36</v>
      </c>
    </row>
    <row r="64" spans="1:33">
      <c r="A64" s="15"/>
      <c r="B64" s="13">
        <f t="shared" si="2"/>
        <v>57</v>
      </c>
      <c r="C64" s="20"/>
      <c r="D64" s="180" t="s">
        <v>224</v>
      </c>
      <c r="E64" s="176"/>
      <c r="F64" s="13" t="s">
        <v>21</v>
      </c>
      <c r="G64" s="22" t="s">
        <v>36</v>
      </c>
      <c r="H64" s="13" t="s">
        <v>35</v>
      </c>
      <c r="I64" s="23" t="s">
        <v>225</v>
      </c>
      <c r="J64" s="24">
        <f t="shared" si="0"/>
        <v>17</v>
      </c>
      <c r="K64" s="22" t="s">
        <v>36</v>
      </c>
      <c r="L64" s="13" t="s">
        <v>40</v>
      </c>
      <c r="M64" s="21" t="s">
        <v>36</v>
      </c>
      <c r="N64" s="21" t="s">
        <v>36</v>
      </c>
      <c r="O64" s="21" t="s">
        <v>36</v>
      </c>
      <c r="P64" s="21" t="s">
        <v>36</v>
      </c>
      <c r="Q64" s="21" t="s">
        <v>36</v>
      </c>
      <c r="R64" s="21" t="s">
        <v>36</v>
      </c>
      <c r="S64" s="21" t="s">
        <v>36</v>
      </c>
      <c r="T64" s="21" t="s">
        <v>36</v>
      </c>
      <c r="U64" s="21" t="s">
        <v>36</v>
      </c>
      <c r="V64" s="13" t="s">
        <v>40</v>
      </c>
      <c r="W64" s="21" t="s">
        <v>36</v>
      </c>
      <c r="X64" s="21" t="s">
        <v>36</v>
      </c>
      <c r="Y64" s="21" t="s">
        <v>36</v>
      </c>
      <c r="Z64" s="26" t="s">
        <v>55</v>
      </c>
      <c r="AA64" s="26" t="s">
        <v>56</v>
      </c>
      <c r="AB64" s="181" t="s">
        <v>57</v>
      </c>
      <c r="AC64" s="25" t="s">
        <v>58</v>
      </c>
      <c r="AD64" s="1" t="str">
        <f t="shared" si="1"/>
        <v xml:space="preserve"> </v>
      </c>
      <c r="AE64" s="16"/>
      <c r="AF64" s="17" t="s">
        <v>46</v>
      </c>
      <c r="AG64" s="14" t="s">
        <v>36</v>
      </c>
    </row>
    <row r="65" spans="1:33">
      <c r="A65" s="15"/>
      <c r="B65" s="13">
        <f t="shared" si="2"/>
        <v>58</v>
      </c>
      <c r="C65" s="20"/>
      <c r="D65" s="180" t="s">
        <v>226</v>
      </c>
      <c r="E65" s="176"/>
      <c r="F65" s="22" t="s">
        <v>36</v>
      </c>
      <c r="G65" s="13" t="s">
        <v>22</v>
      </c>
      <c r="H65" s="13" t="s">
        <v>35</v>
      </c>
      <c r="I65" s="23" t="s">
        <v>227</v>
      </c>
      <c r="J65" s="24">
        <f t="shared" si="0"/>
        <v>7</v>
      </c>
      <c r="K65" s="22" t="s">
        <v>36</v>
      </c>
      <c r="L65" s="21" t="s">
        <v>36</v>
      </c>
      <c r="M65" s="13" t="s">
        <v>40</v>
      </c>
      <c r="N65" s="21" t="s">
        <v>36</v>
      </c>
      <c r="O65" s="21" t="s">
        <v>36</v>
      </c>
      <c r="P65" s="21" t="s">
        <v>36</v>
      </c>
      <c r="Q65" s="21" t="s">
        <v>36</v>
      </c>
      <c r="R65" s="21" t="s">
        <v>36</v>
      </c>
      <c r="S65" s="21" t="s">
        <v>36</v>
      </c>
      <c r="T65" s="21" t="s">
        <v>36</v>
      </c>
      <c r="U65" s="21" t="s">
        <v>36</v>
      </c>
      <c r="V65" s="21" t="s">
        <v>36</v>
      </c>
      <c r="W65" s="21" t="s">
        <v>36</v>
      </c>
      <c r="X65" s="21" t="s">
        <v>36</v>
      </c>
      <c r="Y65" s="13" t="s">
        <v>40</v>
      </c>
      <c r="Z65" s="170" t="s">
        <v>228</v>
      </c>
      <c r="AA65" s="26" t="s">
        <v>56</v>
      </c>
      <c r="AB65" s="181" t="s">
        <v>57</v>
      </c>
      <c r="AC65" s="25" t="s">
        <v>58</v>
      </c>
      <c r="AD65" s="1" t="str">
        <f t="shared" si="1"/>
        <v xml:space="preserve"> </v>
      </c>
      <c r="AE65" s="16"/>
      <c r="AF65" s="17" t="s">
        <v>46</v>
      </c>
      <c r="AG65" s="14" t="s">
        <v>36</v>
      </c>
    </row>
    <row r="66" spans="1:33">
      <c r="A66" s="15"/>
      <c r="B66" s="13">
        <f t="shared" si="2"/>
        <v>59</v>
      </c>
      <c r="C66" s="20"/>
      <c r="D66" s="180" t="s">
        <v>229</v>
      </c>
      <c r="E66" s="176"/>
      <c r="F66" s="13" t="s">
        <v>21</v>
      </c>
      <c r="G66" s="22" t="s">
        <v>36</v>
      </c>
      <c r="H66" s="13" t="s">
        <v>35</v>
      </c>
      <c r="I66" s="23" t="s">
        <v>230</v>
      </c>
      <c r="J66" s="24">
        <f t="shared" si="0"/>
        <v>47</v>
      </c>
      <c r="K66" s="22" t="s">
        <v>36</v>
      </c>
      <c r="L66" s="13" t="s">
        <v>40</v>
      </c>
      <c r="M66" s="21" t="s">
        <v>36</v>
      </c>
      <c r="N66" s="13" t="s">
        <v>40</v>
      </c>
      <c r="O66" s="21" t="s">
        <v>36</v>
      </c>
      <c r="P66" s="21" t="s">
        <v>36</v>
      </c>
      <c r="Q66" s="21" t="s">
        <v>36</v>
      </c>
      <c r="R66" s="13" t="s">
        <v>40</v>
      </c>
      <c r="S66" s="22" t="s">
        <v>36</v>
      </c>
      <c r="T66" s="21" t="s">
        <v>36</v>
      </c>
      <c r="U66" s="21" t="s">
        <v>36</v>
      </c>
      <c r="V66" s="21" t="s">
        <v>36</v>
      </c>
      <c r="W66" s="21" t="s">
        <v>36</v>
      </c>
      <c r="X66" s="21" t="s">
        <v>36</v>
      </c>
      <c r="Y66" s="21" t="s">
        <v>36</v>
      </c>
      <c r="Z66" s="170" t="s">
        <v>61</v>
      </c>
      <c r="AA66" s="26" t="s">
        <v>192</v>
      </c>
      <c r="AB66" s="181" t="s">
        <v>57</v>
      </c>
      <c r="AC66" s="25" t="s">
        <v>140</v>
      </c>
      <c r="AD66" s="1" t="str">
        <f t="shared" si="1"/>
        <v xml:space="preserve"> </v>
      </c>
      <c r="AE66" s="16"/>
      <c r="AF66" s="17" t="s">
        <v>46</v>
      </c>
      <c r="AG66" s="14" t="s">
        <v>36</v>
      </c>
    </row>
    <row r="67" spans="1:33">
      <c r="A67" s="15"/>
      <c r="B67" s="13">
        <f t="shared" si="2"/>
        <v>60</v>
      </c>
      <c r="C67" s="20"/>
      <c r="D67" s="180" t="s">
        <v>231</v>
      </c>
      <c r="E67" s="176"/>
      <c r="F67" s="22" t="s">
        <v>36</v>
      </c>
      <c r="G67" s="13" t="s">
        <v>22</v>
      </c>
      <c r="H67" s="13" t="s">
        <v>86</v>
      </c>
      <c r="I67" s="23" t="s">
        <v>232</v>
      </c>
      <c r="J67" s="24">
        <f t="shared" si="0"/>
        <v>37</v>
      </c>
      <c r="K67" s="22" t="s">
        <v>36</v>
      </c>
      <c r="L67" s="21" t="s">
        <v>36</v>
      </c>
      <c r="M67" s="13" t="s">
        <v>40</v>
      </c>
      <c r="N67" s="21" t="s">
        <v>36</v>
      </c>
      <c r="O67" s="13" t="s">
        <v>40</v>
      </c>
      <c r="P67" s="21" t="s">
        <v>36</v>
      </c>
      <c r="Q67" s="21" t="s">
        <v>36</v>
      </c>
      <c r="R67" s="21" t="s">
        <v>36</v>
      </c>
      <c r="S67" s="13" t="s">
        <v>40</v>
      </c>
      <c r="T67" s="21" t="s">
        <v>36</v>
      </c>
      <c r="U67" s="21" t="s">
        <v>36</v>
      </c>
      <c r="V67" s="21" t="s">
        <v>36</v>
      </c>
      <c r="W67" s="21" t="s">
        <v>36</v>
      </c>
      <c r="X67" s="21" t="s">
        <v>36</v>
      </c>
      <c r="Y67" s="21" t="s">
        <v>36</v>
      </c>
      <c r="Z67" s="170" t="s">
        <v>55</v>
      </c>
      <c r="AA67" s="26" t="s">
        <v>51</v>
      </c>
      <c r="AB67" s="181" t="s">
        <v>57</v>
      </c>
      <c r="AC67" s="25" t="s">
        <v>140</v>
      </c>
      <c r="AD67" s="1" t="str">
        <f t="shared" si="1"/>
        <v xml:space="preserve"> </v>
      </c>
      <c r="AE67" s="16"/>
      <c r="AF67" s="17" t="s">
        <v>46</v>
      </c>
      <c r="AG67" s="14" t="s">
        <v>36</v>
      </c>
    </row>
    <row r="68" spans="1:33">
      <c r="A68" s="15">
        <v>12</v>
      </c>
      <c r="B68" s="13">
        <f t="shared" si="2"/>
        <v>61</v>
      </c>
      <c r="C68" s="26" t="s">
        <v>233</v>
      </c>
      <c r="D68" s="180" t="s">
        <v>234</v>
      </c>
      <c r="E68" s="176"/>
      <c r="F68" s="13" t="s">
        <v>21</v>
      </c>
      <c r="G68" s="22" t="s">
        <v>36</v>
      </c>
      <c r="H68" s="13" t="s">
        <v>70</v>
      </c>
      <c r="I68" s="23" t="s">
        <v>235</v>
      </c>
      <c r="J68" s="24">
        <f t="shared" si="0"/>
        <v>45</v>
      </c>
      <c r="K68" s="22" t="s">
        <v>236</v>
      </c>
      <c r="L68" s="13" t="s">
        <v>40</v>
      </c>
      <c r="M68" s="22" t="s">
        <v>36</v>
      </c>
      <c r="N68" s="13" t="s">
        <v>40</v>
      </c>
      <c r="O68" s="22" t="s">
        <v>36</v>
      </c>
      <c r="P68" s="13" t="s">
        <v>40</v>
      </c>
      <c r="Q68" s="22" t="s">
        <v>36</v>
      </c>
      <c r="R68" s="13" t="s">
        <v>40</v>
      </c>
      <c r="S68" s="22" t="s">
        <v>36</v>
      </c>
      <c r="T68" s="22" t="s">
        <v>36</v>
      </c>
      <c r="U68" s="22" t="s">
        <v>36</v>
      </c>
      <c r="V68" s="22" t="s">
        <v>36</v>
      </c>
      <c r="W68" s="22" t="s">
        <v>36</v>
      </c>
      <c r="X68" s="22" t="s">
        <v>36</v>
      </c>
      <c r="Y68" s="22" t="s">
        <v>36</v>
      </c>
      <c r="Z68" s="26" t="s">
        <v>237</v>
      </c>
      <c r="AA68" s="22" t="s">
        <v>36</v>
      </c>
      <c r="AB68" s="20" t="s">
        <v>43</v>
      </c>
      <c r="AC68" s="25" t="s">
        <v>44</v>
      </c>
      <c r="AD68" s="1" t="str">
        <f t="shared" si="1"/>
        <v xml:space="preserve"> </v>
      </c>
      <c r="AE68" s="16" t="s">
        <v>45</v>
      </c>
      <c r="AF68" s="17" t="s">
        <v>46</v>
      </c>
      <c r="AG68" s="14" t="s">
        <v>36</v>
      </c>
    </row>
    <row r="69" spans="1:33">
      <c r="A69" s="15"/>
      <c r="B69" s="13">
        <f t="shared" si="2"/>
        <v>62</v>
      </c>
      <c r="C69" s="18"/>
      <c r="D69" s="180" t="s">
        <v>238</v>
      </c>
      <c r="E69" s="176"/>
      <c r="F69" s="22" t="s">
        <v>36</v>
      </c>
      <c r="G69" s="13" t="s">
        <v>22</v>
      </c>
      <c r="H69" s="13" t="s">
        <v>115</v>
      </c>
      <c r="I69" s="23" t="s">
        <v>239</v>
      </c>
      <c r="J69" s="24">
        <f t="shared" si="0"/>
        <v>37</v>
      </c>
      <c r="K69" s="22" t="s">
        <v>36</v>
      </c>
      <c r="L69" s="22" t="s">
        <v>36</v>
      </c>
      <c r="M69" s="13" t="s">
        <v>40</v>
      </c>
      <c r="N69" s="22" t="s">
        <v>36</v>
      </c>
      <c r="O69" s="13" t="s">
        <v>40</v>
      </c>
      <c r="P69" s="22" t="s">
        <v>36</v>
      </c>
      <c r="Q69" s="13" t="s">
        <v>40</v>
      </c>
      <c r="R69" s="22" t="s">
        <v>36</v>
      </c>
      <c r="S69" s="13" t="s">
        <v>40</v>
      </c>
      <c r="T69" s="22" t="s">
        <v>36</v>
      </c>
      <c r="U69" s="22" t="s">
        <v>36</v>
      </c>
      <c r="V69" s="22" t="s">
        <v>36</v>
      </c>
      <c r="W69" s="22" t="s">
        <v>36</v>
      </c>
      <c r="X69" s="22" t="s">
        <v>36</v>
      </c>
      <c r="Y69" s="22" t="s">
        <v>36</v>
      </c>
      <c r="Z69" s="26" t="s">
        <v>41</v>
      </c>
      <c r="AA69" s="170" t="s">
        <v>51</v>
      </c>
      <c r="AB69" s="20" t="s">
        <v>43</v>
      </c>
      <c r="AC69" s="25" t="s">
        <v>52</v>
      </c>
      <c r="AD69" s="1" t="str">
        <f t="shared" si="1"/>
        <v xml:space="preserve"> </v>
      </c>
      <c r="AE69" s="16"/>
      <c r="AF69" s="17" t="s">
        <v>46</v>
      </c>
      <c r="AG69" s="14" t="s">
        <v>36</v>
      </c>
    </row>
    <row r="70" spans="1:33">
      <c r="A70" s="15">
        <v>13</v>
      </c>
      <c r="B70" s="13">
        <f t="shared" si="2"/>
        <v>63</v>
      </c>
      <c r="C70" s="26" t="s">
        <v>240</v>
      </c>
      <c r="D70" s="158" t="s">
        <v>241</v>
      </c>
      <c r="E70" s="13" t="s">
        <v>86</v>
      </c>
      <c r="F70" s="13" t="s">
        <v>21</v>
      </c>
      <c r="G70" s="22" t="s">
        <v>36</v>
      </c>
      <c r="H70" s="13" t="s">
        <v>86</v>
      </c>
      <c r="I70" s="168" t="s">
        <v>242</v>
      </c>
      <c r="J70" s="24">
        <f t="shared" si="0"/>
        <v>24</v>
      </c>
      <c r="K70" s="22" t="s">
        <v>243</v>
      </c>
      <c r="L70" s="13" t="s">
        <v>40</v>
      </c>
      <c r="M70" s="22" t="s">
        <v>36</v>
      </c>
      <c r="N70" s="22" t="s">
        <v>36</v>
      </c>
      <c r="O70" s="22" t="s">
        <v>36</v>
      </c>
      <c r="P70" s="22" t="s">
        <v>36</v>
      </c>
      <c r="Q70" s="22" t="s">
        <v>36</v>
      </c>
      <c r="R70" s="22" t="s">
        <v>36</v>
      </c>
      <c r="S70" s="22" t="s">
        <v>36</v>
      </c>
      <c r="T70" s="13" t="s">
        <v>40</v>
      </c>
      <c r="U70" s="22" t="s">
        <v>36</v>
      </c>
      <c r="V70" s="170" t="s">
        <v>36</v>
      </c>
      <c r="W70" s="22" t="s">
        <v>36</v>
      </c>
      <c r="X70" s="22" t="s">
        <v>36</v>
      </c>
      <c r="Y70" s="22" t="s">
        <v>36</v>
      </c>
      <c r="Z70" s="26" t="s">
        <v>55</v>
      </c>
      <c r="AA70" s="170" t="s">
        <v>76</v>
      </c>
      <c r="AB70" s="26" t="s">
        <v>43</v>
      </c>
      <c r="AC70" s="169" t="s">
        <v>44</v>
      </c>
      <c r="AD70" s="1" t="str">
        <f t="shared" si="1"/>
        <v xml:space="preserve"> </v>
      </c>
      <c r="AE70" s="16" t="s">
        <v>89</v>
      </c>
      <c r="AF70" s="17" t="s">
        <v>46</v>
      </c>
      <c r="AG70" s="14" t="s">
        <v>36</v>
      </c>
    </row>
    <row r="71" spans="1:33">
      <c r="A71" s="15"/>
      <c r="B71" s="13">
        <f t="shared" si="2"/>
        <v>64</v>
      </c>
      <c r="C71" s="18"/>
      <c r="D71" s="158" t="s">
        <v>244</v>
      </c>
      <c r="E71" s="13"/>
      <c r="F71" s="22" t="s">
        <v>36</v>
      </c>
      <c r="G71" s="13" t="s">
        <v>22</v>
      </c>
      <c r="H71" s="13" t="s">
        <v>245</v>
      </c>
      <c r="I71" s="168" t="s">
        <v>246</v>
      </c>
      <c r="J71" s="24">
        <f>'LP I'!$A$2-RIGHT(I71,4)</f>
        <v>22</v>
      </c>
      <c r="K71" s="22" t="s">
        <v>36</v>
      </c>
      <c r="L71" s="22" t="s">
        <v>36</v>
      </c>
      <c r="M71" s="13" t="s">
        <v>40</v>
      </c>
      <c r="N71" s="22" t="s">
        <v>36</v>
      </c>
      <c r="O71" s="13" t="s">
        <v>40</v>
      </c>
      <c r="P71" s="22" t="s">
        <v>36</v>
      </c>
      <c r="Q71" s="13" t="s">
        <v>40</v>
      </c>
      <c r="R71" s="22" t="s">
        <v>36</v>
      </c>
      <c r="S71" s="13" t="s">
        <v>40</v>
      </c>
      <c r="T71" s="22" t="s">
        <v>36</v>
      </c>
      <c r="U71" s="22" t="s">
        <v>36</v>
      </c>
      <c r="V71" s="22" t="s">
        <v>36</v>
      </c>
      <c r="W71" s="22" t="s">
        <v>36</v>
      </c>
      <c r="X71" s="22" t="s">
        <v>36</v>
      </c>
      <c r="Y71" s="22" t="s">
        <v>36</v>
      </c>
      <c r="Z71" s="170" t="s">
        <v>55</v>
      </c>
      <c r="AA71" s="170" t="s">
        <v>51</v>
      </c>
      <c r="AB71" s="26" t="s">
        <v>43</v>
      </c>
      <c r="AC71" s="169" t="s">
        <v>52</v>
      </c>
      <c r="AD71" s="1" t="str">
        <f t="shared" si="1"/>
        <v xml:space="preserve"> </v>
      </c>
      <c r="AE71" s="16"/>
      <c r="AF71" s="17" t="s">
        <v>46</v>
      </c>
      <c r="AG71" s="14" t="s">
        <v>36</v>
      </c>
    </row>
    <row r="72" spans="1:33">
      <c r="A72" s="15"/>
      <c r="B72" s="13">
        <f t="shared" si="2"/>
        <v>65</v>
      </c>
      <c r="C72" s="18"/>
      <c r="D72" s="158" t="s">
        <v>247</v>
      </c>
      <c r="E72" s="13"/>
      <c r="F72" s="13" t="s">
        <v>21</v>
      </c>
      <c r="G72" s="22" t="s">
        <v>36</v>
      </c>
      <c r="H72" s="13" t="s">
        <v>115</v>
      </c>
      <c r="I72" s="168" t="s">
        <v>248</v>
      </c>
      <c r="J72" s="24">
        <f>'LP I'!$A$2-RIGHT(I72,4)</f>
        <v>3</v>
      </c>
      <c r="K72" s="22" t="s">
        <v>36</v>
      </c>
      <c r="L72" s="22" t="s">
        <v>36</v>
      </c>
      <c r="M72" s="22" t="s">
        <v>36</v>
      </c>
      <c r="N72" s="22" t="s">
        <v>36</v>
      </c>
      <c r="O72" s="22" t="s">
        <v>36</v>
      </c>
      <c r="P72" s="22" t="s">
        <v>36</v>
      </c>
      <c r="Q72" s="22" t="s">
        <v>36</v>
      </c>
      <c r="R72" s="22" t="s">
        <v>36</v>
      </c>
      <c r="S72" s="22" t="s">
        <v>36</v>
      </c>
      <c r="T72" s="22" t="s">
        <v>36</v>
      </c>
      <c r="U72" s="22" t="s">
        <v>36</v>
      </c>
      <c r="V72" s="22" t="s">
        <v>36</v>
      </c>
      <c r="W72" s="22" t="s">
        <v>36</v>
      </c>
      <c r="X72" s="13" t="s">
        <v>40</v>
      </c>
      <c r="Y72" s="22" t="s">
        <v>36</v>
      </c>
      <c r="Z72" s="170" t="s">
        <v>36</v>
      </c>
      <c r="AA72" s="170" t="s">
        <v>36</v>
      </c>
      <c r="AB72" s="26" t="s">
        <v>57</v>
      </c>
      <c r="AC72" s="169" t="s">
        <v>58</v>
      </c>
      <c r="AD72" s="1" t="str">
        <f t="shared" ref="AD72:AD131" si="3">IF(J72&gt;=60,"Lansia"," ")</f>
        <v xml:space="preserve"> </v>
      </c>
      <c r="AE72" s="16"/>
      <c r="AF72" s="17" t="s">
        <v>46</v>
      </c>
      <c r="AG72" s="14" t="s">
        <v>36</v>
      </c>
    </row>
    <row r="73" spans="1:33">
      <c r="A73" s="15">
        <v>14</v>
      </c>
      <c r="B73" s="13">
        <f t="shared" ref="B73:B131" si="4">B72+1</f>
        <v>66</v>
      </c>
      <c r="C73" s="182" t="s">
        <v>249</v>
      </c>
      <c r="D73" s="183" t="s">
        <v>250</v>
      </c>
      <c r="E73" s="13" t="s">
        <v>35</v>
      </c>
      <c r="F73" s="13" t="s">
        <v>21</v>
      </c>
      <c r="G73" s="22" t="s">
        <v>36</v>
      </c>
      <c r="H73" s="13" t="s">
        <v>251</v>
      </c>
      <c r="I73" s="184" t="s">
        <v>252</v>
      </c>
      <c r="J73" s="24">
        <f>'LP II'!$A$2-RIGHT(I73,4)</f>
        <v>50</v>
      </c>
      <c r="K73" s="13" t="s">
        <v>253</v>
      </c>
      <c r="L73" s="13" t="s">
        <v>40</v>
      </c>
      <c r="M73" s="22" t="s">
        <v>36</v>
      </c>
      <c r="N73" s="13" t="s">
        <v>40</v>
      </c>
      <c r="O73" s="22" t="s">
        <v>36</v>
      </c>
      <c r="P73" s="13" t="s">
        <v>40</v>
      </c>
      <c r="Q73" s="22" t="s">
        <v>36</v>
      </c>
      <c r="R73" s="13" t="s">
        <v>40</v>
      </c>
      <c r="S73" s="22" t="s">
        <v>36</v>
      </c>
      <c r="T73" s="22" t="s">
        <v>36</v>
      </c>
      <c r="U73" s="22" t="s">
        <v>36</v>
      </c>
      <c r="V73" s="22" t="s">
        <v>36</v>
      </c>
      <c r="W73" s="22" t="s">
        <v>36</v>
      </c>
      <c r="X73" s="185" t="s">
        <v>36</v>
      </c>
      <c r="Y73" s="185" t="s">
        <v>36</v>
      </c>
      <c r="Z73" s="79" t="s">
        <v>55</v>
      </c>
      <c r="AA73" s="79" t="s">
        <v>254</v>
      </c>
      <c r="AB73" s="79" t="s">
        <v>43</v>
      </c>
      <c r="AC73" s="103" t="s">
        <v>44</v>
      </c>
      <c r="AD73" s="1" t="str">
        <f t="shared" si="3"/>
        <v xml:space="preserve"> </v>
      </c>
      <c r="AE73" s="16"/>
      <c r="AF73" s="17"/>
      <c r="AG73" s="14"/>
    </row>
    <row r="74" spans="1:33">
      <c r="A74" s="15"/>
      <c r="B74" s="13">
        <f t="shared" si="4"/>
        <v>67</v>
      </c>
      <c r="C74" s="79"/>
      <c r="D74" s="183" t="s">
        <v>255</v>
      </c>
      <c r="E74" s="13"/>
      <c r="F74" s="22" t="s">
        <v>36</v>
      </c>
      <c r="G74" s="13" t="s">
        <v>22</v>
      </c>
      <c r="H74" s="13" t="s">
        <v>256</v>
      </c>
      <c r="I74" s="184" t="s">
        <v>257</v>
      </c>
      <c r="J74" s="24">
        <f>'LP II'!$A$2-RIGHT(I74,4)</f>
        <v>48</v>
      </c>
      <c r="K74" s="22" t="s">
        <v>36</v>
      </c>
      <c r="L74" s="22" t="s">
        <v>36</v>
      </c>
      <c r="M74" s="13" t="s">
        <v>40</v>
      </c>
      <c r="N74" s="22" t="s">
        <v>36</v>
      </c>
      <c r="O74" s="13" t="s">
        <v>40</v>
      </c>
      <c r="P74" s="22" t="s">
        <v>36</v>
      </c>
      <c r="Q74" s="13" t="s">
        <v>40</v>
      </c>
      <c r="R74" s="22" t="s">
        <v>36</v>
      </c>
      <c r="S74" s="13" t="s">
        <v>40</v>
      </c>
      <c r="T74" s="22" t="s">
        <v>36</v>
      </c>
      <c r="U74" s="22" t="s">
        <v>36</v>
      </c>
      <c r="V74" s="22" t="s">
        <v>36</v>
      </c>
      <c r="W74" s="22" t="s">
        <v>36</v>
      </c>
      <c r="X74" s="185" t="s">
        <v>36</v>
      </c>
      <c r="Y74" s="185" t="s">
        <v>36</v>
      </c>
      <c r="Z74" s="79" t="s">
        <v>75</v>
      </c>
      <c r="AA74" s="79" t="s">
        <v>207</v>
      </c>
      <c r="AB74" s="79" t="s">
        <v>43</v>
      </c>
      <c r="AC74" s="103" t="s">
        <v>52</v>
      </c>
      <c r="AD74" s="1" t="str">
        <f t="shared" si="3"/>
        <v xml:space="preserve"> </v>
      </c>
      <c r="AE74" s="16"/>
      <c r="AF74" s="17"/>
      <c r="AG74" s="14"/>
    </row>
    <row r="75" spans="1:33">
      <c r="A75" s="15"/>
      <c r="B75" s="13">
        <f t="shared" si="4"/>
        <v>68</v>
      </c>
      <c r="C75" s="79"/>
      <c r="D75" s="183" t="s">
        <v>258</v>
      </c>
      <c r="E75" s="13"/>
      <c r="F75" s="13" t="s">
        <v>21</v>
      </c>
      <c r="G75" s="22" t="s">
        <v>36</v>
      </c>
      <c r="H75" s="13" t="s">
        <v>70</v>
      </c>
      <c r="I75" s="184" t="s">
        <v>259</v>
      </c>
      <c r="J75" s="24">
        <f>'LP II'!$A$2-RIGHT(I75,4)</f>
        <v>22</v>
      </c>
      <c r="K75" s="22" t="s">
        <v>36</v>
      </c>
      <c r="L75" s="13" t="s">
        <v>40</v>
      </c>
      <c r="M75" s="22" t="s">
        <v>36</v>
      </c>
      <c r="N75" s="13" t="s">
        <v>40</v>
      </c>
      <c r="O75" s="22" t="s">
        <v>36</v>
      </c>
      <c r="P75" s="22" t="s">
        <v>36</v>
      </c>
      <c r="Q75" s="22" t="s">
        <v>36</v>
      </c>
      <c r="R75" s="22" t="s">
        <v>36</v>
      </c>
      <c r="S75" s="22" t="s">
        <v>36</v>
      </c>
      <c r="T75" s="13" t="s">
        <v>40</v>
      </c>
      <c r="U75" s="22" t="s">
        <v>36</v>
      </c>
      <c r="V75" s="22" t="s">
        <v>36</v>
      </c>
      <c r="W75" s="22" t="s">
        <v>36</v>
      </c>
      <c r="X75" s="185" t="s">
        <v>36</v>
      </c>
      <c r="Y75" s="185" t="s">
        <v>36</v>
      </c>
      <c r="Z75" s="79" t="s">
        <v>55</v>
      </c>
      <c r="AA75" s="102" t="s">
        <v>254</v>
      </c>
      <c r="AB75" s="79" t="s">
        <v>57</v>
      </c>
      <c r="AC75" s="103" t="s">
        <v>58</v>
      </c>
      <c r="AD75" s="1" t="str">
        <f t="shared" si="3"/>
        <v xml:space="preserve"> </v>
      </c>
      <c r="AE75" s="16"/>
      <c r="AF75" s="17"/>
      <c r="AG75" s="14"/>
    </row>
    <row r="76" spans="1:33">
      <c r="A76" s="15"/>
      <c r="B76" s="13">
        <f t="shared" si="4"/>
        <v>69</v>
      </c>
      <c r="C76" s="79"/>
      <c r="D76" s="183" t="s">
        <v>260</v>
      </c>
      <c r="E76" s="13"/>
      <c r="F76" s="22" t="s">
        <v>36</v>
      </c>
      <c r="G76" s="13" t="s">
        <v>22</v>
      </c>
      <c r="H76" s="13" t="s">
        <v>70</v>
      </c>
      <c r="I76" s="184" t="s">
        <v>261</v>
      </c>
      <c r="J76" s="24">
        <f>'LP II'!$A$2-RIGHT(I76,4)</f>
        <v>20</v>
      </c>
      <c r="K76" s="22" t="s">
        <v>36</v>
      </c>
      <c r="L76" s="22" t="s">
        <v>36</v>
      </c>
      <c r="M76" s="13" t="s">
        <v>40</v>
      </c>
      <c r="N76" s="22" t="s">
        <v>36</v>
      </c>
      <c r="O76" s="13" t="s">
        <v>40</v>
      </c>
      <c r="P76" s="22" t="s">
        <v>36</v>
      </c>
      <c r="Q76" s="22" t="s">
        <v>36</v>
      </c>
      <c r="R76" s="22" t="s">
        <v>36</v>
      </c>
      <c r="S76" s="22" t="s">
        <v>36</v>
      </c>
      <c r="T76" s="22" t="s">
        <v>36</v>
      </c>
      <c r="U76" s="13" t="s">
        <v>40</v>
      </c>
      <c r="V76" s="22" t="s">
        <v>36</v>
      </c>
      <c r="W76" s="22" t="s">
        <v>36</v>
      </c>
      <c r="X76" s="185" t="s">
        <v>36</v>
      </c>
      <c r="Y76" s="186" t="s">
        <v>36</v>
      </c>
      <c r="Z76" s="79" t="s">
        <v>75</v>
      </c>
      <c r="AA76" s="79" t="s">
        <v>94</v>
      </c>
      <c r="AB76" s="79" t="s">
        <v>57</v>
      </c>
      <c r="AC76" s="103" t="s">
        <v>58</v>
      </c>
      <c r="AD76" s="1" t="str">
        <f t="shared" si="3"/>
        <v xml:space="preserve"> </v>
      </c>
      <c r="AE76" s="16"/>
      <c r="AF76" s="17"/>
      <c r="AG76" s="14"/>
    </row>
    <row r="77" spans="1:33" ht="25.5">
      <c r="A77" s="15"/>
      <c r="B77" s="13">
        <f t="shared" si="4"/>
        <v>70</v>
      </c>
      <c r="C77" s="79"/>
      <c r="D77" s="187" t="s">
        <v>262</v>
      </c>
      <c r="E77" s="13"/>
      <c r="F77" s="13" t="s">
        <v>21</v>
      </c>
      <c r="G77" s="22" t="s">
        <v>36</v>
      </c>
      <c r="H77" s="13" t="s">
        <v>115</v>
      </c>
      <c r="I77" s="184" t="s">
        <v>263</v>
      </c>
      <c r="J77" s="24">
        <f>'LP II'!$A$2-RIGHT(I77,4)</f>
        <v>2</v>
      </c>
      <c r="K77" s="22" t="s">
        <v>36</v>
      </c>
      <c r="L77" s="13" t="s">
        <v>40</v>
      </c>
      <c r="M77" s="22" t="s">
        <v>36</v>
      </c>
      <c r="N77" s="22" t="s">
        <v>36</v>
      </c>
      <c r="O77" s="22" t="s">
        <v>36</v>
      </c>
      <c r="P77" s="22" t="s">
        <v>36</v>
      </c>
      <c r="Q77" s="22" t="s">
        <v>36</v>
      </c>
      <c r="R77" s="22" t="s">
        <v>36</v>
      </c>
      <c r="S77" s="22" t="s">
        <v>36</v>
      </c>
      <c r="T77" s="22" t="s">
        <v>36</v>
      </c>
      <c r="U77" s="22" t="s">
        <v>36</v>
      </c>
      <c r="V77" s="22" t="s">
        <v>36</v>
      </c>
      <c r="W77" s="22" t="s">
        <v>36</v>
      </c>
      <c r="X77" s="13" t="s">
        <v>40</v>
      </c>
      <c r="Y77" s="186" t="s">
        <v>36</v>
      </c>
      <c r="Z77" s="102" t="s">
        <v>36</v>
      </c>
      <c r="AA77" s="102" t="s">
        <v>36</v>
      </c>
      <c r="AB77" s="79" t="s">
        <v>57</v>
      </c>
      <c r="AC77" s="103" t="s">
        <v>58</v>
      </c>
      <c r="AD77" s="1" t="str">
        <f t="shared" si="3"/>
        <v xml:space="preserve"> </v>
      </c>
      <c r="AE77" s="16"/>
      <c r="AF77" s="17"/>
      <c r="AG77" s="14"/>
    </row>
    <row r="78" spans="1:33">
      <c r="A78" s="15"/>
      <c r="B78" s="13">
        <f t="shared" si="4"/>
        <v>71</v>
      </c>
      <c r="C78" s="99"/>
      <c r="D78" s="99" t="s">
        <v>264</v>
      </c>
      <c r="E78" s="79"/>
      <c r="F78" s="22" t="s">
        <v>21</v>
      </c>
      <c r="G78" s="22" t="s">
        <v>36</v>
      </c>
      <c r="H78" s="79" t="s">
        <v>256</v>
      </c>
      <c r="I78" s="79" t="s">
        <v>265</v>
      </c>
      <c r="J78" s="24">
        <f>'LP II'!$A$2-RIGHT(I78,4)</f>
        <v>35</v>
      </c>
      <c r="K78" s="22" t="s">
        <v>36</v>
      </c>
      <c r="L78" s="13" t="s">
        <v>40</v>
      </c>
      <c r="M78" s="22" t="s">
        <v>36</v>
      </c>
      <c r="N78" s="13" t="s">
        <v>40</v>
      </c>
      <c r="O78" s="22" t="s">
        <v>36</v>
      </c>
      <c r="P78" s="22" t="s">
        <v>36</v>
      </c>
      <c r="Q78" s="22" t="s">
        <v>36</v>
      </c>
      <c r="R78" s="22" t="s">
        <v>36</v>
      </c>
      <c r="S78" s="22" t="s">
        <v>36</v>
      </c>
      <c r="T78" s="13" t="s">
        <v>40</v>
      </c>
      <c r="U78" s="22" t="s">
        <v>36</v>
      </c>
      <c r="V78" s="22" t="s">
        <v>36</v>
      </c>
      <c r="W78" s="22" t="s">
        <v>36</v>
      </c>
      <c r="X78" s="185" t="s">
        <v>36</v>
      </c>
      <c r="Y78" s="185" t="s">
        <v>36</v>
      </c>
      <c r="Z78" s="79" t="s">
        <v>55</v>
      </c>
      <c r="AA78" s="102" t="s">
        <v>76</v>
      </c>
      <c r="AB78" s="79" t="s">
        <v>57</v>
      </c>
      <c r="AC78" s="103" t="s">
        <v>95</v>
      </c>
      <c r="AD78" s="1" t="str">
        <f t="shared" si="3"/>
        <v xml:space="preserve"> </v>
      </c>
      <c r="AE78" s="16"/>
      <c r="AF78" s="17"/>
      <c r="AG78" s="14"/>
    </row>
    <row r="79" spans="1:33">
      <c r="A79" s="15">
        <v>16</v>
      </c>
      <c r="B79" s="13">
        <f t="shared" si="4"/>
        <v>72</v>
      </c>
      <c r="C79" s="182" t="s">
        <v>266</v>
      </c>
      <c r="D79" s="183" t="s">
        <v>267</v>
      </c>
      <c r="E79" s="13" t="s">
        <v>35</v>
      </c>
      <c r="F79" s="13" t="s">
        <v>21</v>
      </c>
      <c r="G79" s="22" t="s">
        <v>36</v>
      </c>
      <c r="H79" s="13" t="s">
        <v>268</v>
      </c>
      <c r="I79" s="184" t="s">
        <v>269</v>
      </c>
      <c r="J79" s="24">
        <f>'LP II'!$A$2-RIGHT(I79,4)</f>
        <v>42</v>
      </c>
      <c r="K79" s="13" t="s">
        <v>270</v>
      </c>
      <c r="L79" s="13" t="s">
        <v>40</v>
      </c>
      <c r="M79" s="22" t="s">
        <v>36</v>
      </c>
      <c r="N79" s="13" t="s">
        <v>40</v>
      </c>
      <c r="O79" s="22" t="s">
        <v>36</v>
      </c>
      <c r="P79" s="13" t="s">
        <v>40</v>
      </c>
      <c r="Q79" s="22" t="s">
        <v>36</v>
      </c>
      <c r="R79" s="13" t="s">
        <v>40</v>
      </c>
      <c r="S79" s="22" t="s">
        <v>36</v>
      </c>
      <c r="T79" s="22" t="s">
        <v>36</v>
      </c>
      <c r="U79" s="22" t="s">
        <v>36</v>
      </c>
      <c r="V79" s="22" t="s">
        <v>36</v>
      </c>
      <c r="W79" s="22" t="s">
        <v>36</v>
      </c>
      <c r="X79" s="185" t="s">
        <v>36</v>
      </c>
      <c r="Y79" s="185" t="s">
        <v>36</v>
      </c>
      <c r="Z79" s="79" t="s">
        <v>41</v>
      </c>
      <c r="AA79" s="79" t="s">
        <v>271</v>
      </c>
      <c r="AB79" s="79" t="s">
        <v>43</v>
      </c>
      <c r="AC79" s="103" t="s">
        <v>44</v>
      </c>
      <c r="AD79" s="1" t="str">
        <f t="shared" si="3"/>
        <v xml:space="preserve"> </v>
      </c>
      <c r="AE79" s="16"/>
      <c r="AF79" s="17"/>
      <c r="AG79" s="14"/>
    </row>
    <row r="80" spans="1:33">
      <c r="A80" s="15"/>
      <c r="B80" s="13">
        <f t="shared" si="4"/>
        <v>73</v>
      </c>
      <c r="C80" s="79"/>
      <c r="D80" s="183" t="s">
        <v>272</v>
      </c>
      <c r="E80" s="13"/>
      <c r="F80" s="22" t="s">
        <v>36</v>
      </c>
      <c r="G80" s="13" t="s">
        <v>22</v>
      </c>
      <c r="H80" s="13" t="s">
        <v>273</v>
      </c>
      <c r="I80" s="184" t="s">
        <v>274</v>
      </c>
      <c r="J80" s="24">
        <f>'LP II'!$A$2-RIGHT(I80,4)</f>
        <v>40</v>
      </c>
      <c r="K80" s="22" t="s">
        <v>36</v>
      </c>
      <c r="L80" s="22" t="s">
        <v>36</v>
      </c>
      <c r="M80" s="13" t="s">
        <v>40</v>
      </c>
      <c r="N80" s="22" t="s">
        <v>36</v>
      </c>
      <c r="O80" s="13" t="s">
        <v>40</v>
      </c>
      <c r="P80" s="22" t="s">
        <v>36</v>
      </c>
      <c r="Q80" s="13" t="s">
        <v>40</v>
      </c>
      <c r="R80" s="22" t="s">
        <v>36</v>
      </c>
      <c r="S80" s="13" t="s">
        <v>40</v>
      </c>
      <c r="T80" s="22" t="s">
        <v>36</v>
      </c>
      <c r="U80" s="22" t="s">
        <v>36</v>
      </c>
      <c r="V80" s="22" t="s">
        <v>36</v>
      </c>
      <c r="W80" s="22" t="s">
        <v>36</v>
      </c>
      <c r="X80" s="185" t="s">
        <v>36</v>
      </c>
      <c r="Y80" s="185" t="s">
        <v>36</v>
      </c>
      <c r="Z80" s="79" t="s">
        <v>61</v>
      </c>
      <c r="AA80" s="79" t="s">
        <v>51</v>
      </c>
      <c r="AB80" s="79" t="s">
        <v>43</v>
      </c>
      <c r="AC80" s="103" t="s">
        <v>52</v>
      </c>
      <c r="AD80" s="1" t="str">
        <f t="shared" si="3"/>
        <v xml:space="preserve"> </v>
      </c>
      <c r="AE80" s="16"/>
      <c r="AF80" s="17"/>
      <c r="AG80" s="14"/>
    </row>
    <row r="81" spans="1:33">
      <c r="A81" s="15"/>
      <c r="B81" s="13">
        <f t="shared" si="4"/>
        <v>74</v>
      </c>
      <c r="C81" s="79"/>
      <c r="D81" s="188" t="s">
        <v>275</v>
      </c>
      <c r="E81" s="138"/>
      <c r="F81" s="22" t="s">
        <v>36</v>
      </c>
      <c r="G81" s="13" t="s">
        <v>22</v>
      </c>
      <c r="H81" s="138" t="s">
        <v>268</v>
      </c>
      <c r="I81" s="139" t="s">
        <v>276</v>
      </c>
      <c r="J81" s="24">
        <f>'LP II'!$A$2-RIGHT(I81,4)</f>
        <v>18</v>
      </c>
      <c r="K81" s="22" t="s">
        <v>36</v>
      </c>
      <c r="L81" s="22" t="s">
        <v>36</v>
      </c>
      <c r="M81" s="13" t="s">
        <v>40</v>
      </c>
      <c r="N81" s="22" t="s">
        <v>36</v>
      </c>
      <c r="O81" s="22" t="s">
        <v>36</v>
      </c>
      <c r="P81" s="22" t="s">
        <v>36</v>
      </c>
      <c r="Q81" s="22" t="s">
        <v>36</v>
      </c>
      <c r="R81" s="22" t="s">
        <v>36</v>
      </c>
      <c r="S81" s="22" t="s">
        <v>36</v>
      </c>
      <c r="T81" s="22" t="s">
        <v>36</v>
      </c>
      <c r="U81" s="100" t="s">
        <v>40</v>
      </c>
      <c r="V81" s="22" t="s">
        <v>36</v>
      </c>
      <c r="W81" s="22" t="s">
        <v>36</v>
      </c>
      <c r="X81" s="185" t="s">
        <v>36</v>
      </c>
      <c r="Y81" s="185" t="s">
        <v>36</v>
      </c>
      <c r="Z81" s="79" t="s">
        <v>55</v>
      </c>
      <c r="AA81" s="102" t="s">
        <v>56</v>
      </c>
      <c r="AB81" s="134" t="s">
        <v>57</v>
      </c>
      <c r="AC81" s="189" t="s">
        <v>277</v>
      </c>
      <c r="AD81" s="1" t="str">
        <f t="shared" si="3"/>
        <v xml:space="preserve"> </v>
      </c>
      <c r="AE81" s="16"/>
      <c r="AF81" s="17"/>
      <c r="AG81" s="14"/>
    </row>
    <row r="82" spans="1:33">
      <c r="A82" s="15">
        <v>17</v>
      </c>
      <c r="B82" s="13">
        <f t="shared" si="4"/>
        <v>75</v>
      </c>
      <c r="C82" s="182" t="s">
        <v>278</v>
      </c>
      <c r="D82" s="188" t="s">
        <v>279</v>
      </c>
      <c r="E82" s="138"/>
      <c r="F82" s="13" t="s">
        <v>21</v>
      </c>
      <c r="G82" s="22" t="s">
        <v>36</v>
      </c>
      <c r="H82" s="138" t="s">
        <v>280</v>
      </c>
      <c r="I82" s="139" t="s">
        <v>281</v>
      </c>
      <c r="J82" s="24">
        <f>'LP II'!$A$2-RIGHT(I82,4)</f>
        <v>24</v>
      </c>
      <c r="K82" s="22" t="s">
        <v>282</v>
      </c>
      <c r="L82" s="13" t="s">
        <v>40</v>
      </c>
      <c r="M82" s="22" t="s">
        <v>36</v>
      </c>
      <c r="N82" s="13" t="s">
        <v>40</v>
      </c>
      <c r="O82" s="22" t="s">
        <v>36</v>
      </c>
      <c r="P82" s="13" t="s">
        <v>40</v>
      </c>
      <c r="Q82" s="22" t="s">
        <v>36</v>
      </c>
      <c r="R82" s="13" t="s">
        <v>40</v>
      </c>
      <c r="S82" s="22" t="s">
        <v>36</v>
      </c>
      <c r="T82" s="22" t="s">
        <v>36</v>
      </c>
      <c r="U82" s="22" t="s">
        <v>36</v>
      </c>
      <c r="V82" s="22" t="s">
        <v>36</v>
      </c>
      <c r="W82" s="22" t="s">
        <v>36</v>
      </c>
      <c r="X82" s="22" t="s">
        <v>36</v>
      </c>
      <c r="Y82" s="22" t="s">
        <v>36</v>
      </c>
      <c r="Z82" s="137" t="s">
        <v>41</v>
      </c>
      <c r="AA82" s="137" t="s">
        <v>283</v>
      </c>
      <c r="AB82" s="137" t="s">
        <v>43</v>
      </c>
      <c r="AC82" s="141" t="s">
        <v>44</v>
      </c>
      <c r="AD82" s="1" t="str">
        <f t="shared" si="3"/>
        <v xml:space="preserve"> </v>
      </c>
      <c r="AE82" s="16"/>
      <c r="AF82" s="17"/>
      <c r="AG82" s="14"/>
    </row>
    <row r="83" spans="1:33">
      <c r="A83" s="15"/>
      <c r="B83" s="13">
        <f t="shared" si="4"/>
        <v>76</v>
      </c>
      <c r="C83" s="143"/>
      <c r="D83" s="183" t="s">
        <v>284</v>
      </c>
      <c r="E83" s="13"/>
      <c r="F83" s="22" t="s">
        <v>36</v>
      </c>
      <c r="G83" s="13" t="s">
        <v>22</v>
      </c>
      <c r="H83" s="13" t="s">
        <v>268</v>
      </c>
      <c r="I83" s="184" t="s">
        <v>285</v>
      </c>
      <c r="J83" s="24">
        <f>'LP II'!$A$2-RIGHT(I83,4)</f>
        <v>21</v>
      </c>
      <c r="K83" s="22" t="s">
        <v>36</v>
      </c>
      <c r="L83" s="13" t="s">
        <v>36</v>
      </c>
      <c r="M83" s="22" t="s">
        <v>40</v>
      </c>
      <c r="N83" s="13" t="s">
        <v>36</v>
      </c>
      <c r="O83" s="22" t="s">
        <v>40</v>
      </c>
      <c r="P83" s="13" t="s">
        <v>36</v>
      </c>
      <c r="Q83" s="22" t="s">
        <v>40</v>
      </c>
      <c r="R83" s="13" t="s">
        <v>36</v>
      </c>
      <c r="S83" s="22" t="s">
        <v>40</v>
      </c>
      <c r="T83" s="22" t="s">
        <v>36</v>
      </c>
      <c r="U83" s="22" t="s">
        <v>36</v>
      </c>
      <c r="V83" s="22" t="s">
        <v>36</v>
      </c>
      <c r="W83" s="22" t="s">
        <v>36</v>
      </c>
      <c r="X83" s="22" t="s">
        <v>36</v>
      </c>
      <c r="Y83" s="22" t="s">
        <v>36</v>
      </c>
      <c r="Z83" s="79" t="s">
        <v>55</v>
      </c>
      <c r="AA83" s="79" t="s">
        <v>76</v>
      </c>
      <c r="AB83" s="79" t="s">
        <v>43</v>
      </c>
      <c r="AC83" s="103" t="s">
        <v>52</v>
      </c>
      <c r="AD83" s="1" t="str">
        <f t="shared" si="3"/>
        <v xml:space="preserve"> </v>
      </c>
      <c r="AE83" s="16"/>
      <c r="AF83" s="17"/>
      <c r="AG83" s="14"/>
    </row>
    <row r="84" spans="1:33">
      <c r="A84" s="15"/>
      <c r="B84" s="13">
        <f t="shared" si="4"/>
        <v>77</v>
      </c>
      <c r="C84" s="143"/>
      <c r="D84" s="183" t="s">
        <v>286</v>
      </c>
      <c r="E84" s="13"/>
      <c r="F84" s="13" t="s">
        <v>21</v>
      </c>
      <c r="G84" s="22" t="s">
        <v>36</v>
      </c>
      <c r="H84" s="13" t="s">
        <v>287</v>
      </c>
      <c r="I84" s="184" t="s">
        <v>288</v>
      </c>
      <c r="J84" s="24">
        <f>'LP II'!$A$2-RIGHT(I84,4)</f>
        <v>18</v>
      </c>
      <c r="K84" s="22" t="s">
        <v>36</v>
      </c>
      <c r="L84" s="13" t="s">
        <v>40</v>
      </c>
      <c r="M84" s="22" t="s">
        <v>36</v>
      </c>
      <c r="N84" s="22" t="s">
        <v>36</v>
      </c>
      <c r="O84" s="22" t="s">
        <v>36</v>
      </c>
      <c r="P84" s="22" t="s">
        <v>36</v>
      </c>
      <c r="Q84" s="22" t="s">
        <v>36</v>
      </c>
      <c r="R84" s="22" t="s">
        <v>36</v>
      </c>
      <c r="S84" s="22" t="s">
        <v>36</v>
      </c>
      <c r="T84" s="22" t="s">
        <v>40</v>
      </c>
      <c r="U84" s="22" t="s">
        <v>36</v>
      </c>
      <c r="V84" s="22" t="s">
        <v>36</v>
      </c>
      <c r="W84" s="22" t="s">
        <v>36</v>
      </c>
      <c r="X84" s="22" t="s">
        <v>36</v>
      </c>
      <c r="Y84" s="22" t="s">
        <v>36</v>
      </c>
      <c r="Z84" s="79" t="s">
        <v>55</v>
      </c>
      <c r="AA84" s="79" t="s">
        <v>56</v>
      </c>
      <c r="AB84" s="79" t="s">
        <v>57</v>
      </c>
      <c r="AC84" s="103" t="s">
        <v>289</v>
      </c>
      <c r="AD84" s="1" t="str">
        <f t="shared" si="3"/>
        <v xml:space="preserve"> </v>
      </c>
      <c r="AE84" s="16"/>
      <c r="AF84" s="17"/>
      <c r="AG84" s="14"/>
    </row>
    <row r="85" spans="1:33">
      <c r="A85" s="15">
        <v>18</v>
      </c>
      <c r="B85" s="13">
        <f t="shared" si="4"/>
        <v>78</v>
      </c>
      <c r="C85" s="182" t="s">
        <v>290</v>
      </c>
      <c r="D85" s="183" t="s">
        <v>291</v>
      </c>
      <c r="E85" s="13" t="s">
        <v>35</v>
      </c>
      <c r="F85" s="13" t="s">
        <v>21</v>
      </c>
      <c r="G85" s="22" t="s">
        <v>36</v>
      </c>
      <c r="H85" s="13" t="s">
        <v>256</v>
      </c>
      <c r="I85" s="184" t="s">
        <v>292</v>
      </c>
      <c r="J85" s="24">
        <f>'LP II'!$A$2-RIGHT(I85,4)</f>
        <v>44</v>
      </c>
      <c r="K85" s="13" t="s">
        <v>293</v>
      </c>
      <c r="L85" s="13" t="s">
        <v>40</v>
      </c>
      <c r="M85" s="22" t="s">
        <v>36</v>
      </c>
      <c r="N85" s="13" t="s">
        <v>40</v>
      </c>
      <c r="O85" s="22" t="s">
        <v>36</v>
      </c>
      <c r="P85" s="13" t="s">
        <v>40</v>
      </c>
      <c r="Q85" s="22" t="s">
        <v>36</v>
      </c>
      <c r="R85" s="13" t="s">
        <v>40</v>
      </c>
      <c r="S85" s="22" t="s">
        <v>36</v>
      </c>
      <c r="T85" s="22" t="s">
        <v>36</v>
      </c>
      <c r="U85" s="22" t="s">
        <v>36</v>
      </c>
      <c r="V85" s="22" t="s">
        <v>36</v>
      </c>
      <c r="W85" s="22" t="s">
        <v>36</v>
      </c>
      <c r="X85" s="185" t="s">
        <v>36</v>
      </c>
      <c r="Y85" s="185" t="s">
        <v>36</v>
      </c>
      <c r="Z85" s="79" t="s">
        <v>55</v>
      </c>
      <c r="AA85" s="79" t="s">
        <v>271</v>
      </c>
      <c r="AB85" s="79" t="s">
        <v>43</v>
      </c>
      <c r="AC85" s="103" t="s">
        <v>44</v>
      </c>
      <c r="AD85" s="1" t="str">
        <f t="shared" si="3"/>
        <v xml:space="preserve"> </v>
      </c>
      <c r="AE85" s="16"/>
      <c r="AF85" s="17"/>
      <c r="AG85" s="14"/>
    </row>
    <row r="86" spans="1:33">
      <c r="A86" s="15"/>
      <c r="B86" s="13">
        <f t="shared" si="4"/>
        <v>79</v>
      </c>
      <c r="C86" s="79"/>
      <c r="D86" s="183" t="s">
        <v>294</v>
      </c>
      <c r="E86" s="13"/>
      <c r="F86" s="22" t="s">
        <v>36</v>
      </c>
      <c r="G86" s="13" t="s">
        <v>22</v>
      </c>
      <c r="H86" s="13" t="s">
        <v>103</v>
      </c>
      <c r="I86" s="184" t="s">
        <v>295</v>
      </c>
      <c r="J86" s="24">
        <f>'LP II'!$A$2-RIGHT(I86,4)</f>
        <v>42</v>
      </c>
      <c r="K86" s="22" t="s">
        <v>36</v>
      </c>
      <c r="L86" s="22" t="s">
        <v>36</v>
      </c>
      <c r="M86" s="13" t="s">
        <v>40</v>
      </c>
      <c r="N86" s="22" t="s">
        <v>36</v>
      </c>
      <c r="O86" s="13" t="s">
        <v>40</v>
      </c>
      <c r="P86" s="22" t="s">
        <v>36</v>
      </c>
      <c r="Q86" s="13" t="s">
        <v>40</v>
      </c>
      <c r="R86" s="22" t="s">
        <v>36</v>
      </c>
      <c r="S86" s="13" t="s">
        <v>40</v>
      </c>
      <c r="T86" s="22" t="s">
        <v>36</v>
      </c>
      <c r="U86" s="22" t="s">
        <v>36</v>
      </c>
      <c r="V86" s="22" t="s">
        <v>36</v>
      </c>
      <c r="W86" s="22" t="s">
        <v>36</v>
      </c>
      <c r="X86" s="185" t="s">
        <v>36</v>
      </c>
      <c r="Y86" s="185" t="s">
        <v>36</v>
      </c>
      <c r="Z86" s="79" t="s">
        <v>55</v>
      </c>
      <c r="AA86" s="79" t="s">
        <v>51</v>
      </c>
      <c r="AB86" s="79" t="s">
        <v>43</v>
      </c>
      <c r="AC86" s="103" t="s">
        <v>52</v>
      </c>
      <c r="AD86" s="1" t="str">
        <f t="shared" si="3"/>
        <v xml:space="preserve"> </v>
      </c>
      <c r="AE86" s="16"/>
      <c r="AF86" s="17"/>
      <c r="AG86" s="14"/>
    </row>
    <row r="87" spans="1:33">
      <c r="A87" s="15"/>
      <c r="B87" s="13">
        <f t="shared" si="4"/>
        <v>80</v>
      </c>
      <c r="C87" s="79"/>
      <c r="D87" s="183" t="s">
        <v>296</v>
      </c>
      <c r="E87" s="13"/>
      <c r="F87" s="22" t="s">
        <v>36</v>
      </c>
      <c r="G87" s="13" t="s">
        <v>22</v>
      </c>
      <c r="H87" s="13" t="s">
        <v>86</v>
      </c>
      <c r="I87" s="184" t="s">
        <v>297</v>
      </c>
      <c r="J87" s="24">
        <f>'LP II'!$A$2-RIGHT(I87,4)</f>
        <v>14</v>
      </c>
      <c r="K87" s="22" t="s">
        <v>36</v>
      </c>
      <c r="L87" s="22" t="s">
        <v>36</v>
      </c>
      <c r="M87" s="13" t="s">
        <v>40</v>
      </c>
      <c r="N87" s="22" t="s">
        <v>36</v>
      </c>
      <c r="O87" s="22" t="s">
        <v>36</v>
      </c>
      <c r="P87" s="22" t="s">
        <v>36</v>
      </c>
      <c r="Q87" s="22" t="s">
        <v>36</v>
      </c>
      <c r="R87" s="22" t="s">
        <v>36</v>
      </c>
      <c r="S87" s="22" t="s">
        <v>36</v>
      </c>
      <c r="T87" s="22" t="s">
        <v>36</v>
      </c>
      <c r="U87" s="22" t="s">
        <v>36</v>
      </c>
      <c r="V87" s="185" t="s">
        <v>36</v>
      </c>
      <c r="W87" s="100" t="s">
        <v>40</v>
      </c>
      <c r="X87" s="185" t="s">
        <v>36</v>
      </c>
      <c r="Y87" s="185" t="s">
        <v>36</v>
      </c>
      <c r="Z87" s="22" t="s">
        <v>61</v>
      </c>
      <c r="AA87" s="22" t="s">
        <v>56</v>
      </c>
      <c r="AB87" s="79" t="s">
        <v>57</v>
      </c>
      <c r="AC87" s="103" t="s">
        <v>58</v>
      </c>
      <c r="AD87" s="1" t="str">
        <f t="shared" si="3"/>
        <v xml:space="preserve"> </v>
      </c>
      <c r="AE87" s="16"/>
      <c r="AF87" s="17"/>
      <c r="AG87" s="14"/>
    </row>
    <row r="88" spans="1:33">
      <c r="A88" s="15"/>
      <c r="B88" s="13">
        <f t="shared" si="4"/>
        <v>81</v>
      </c>
      <c r="C88" s="79"/>
      <c r="D88" s="183" t="s">
        <v>298</v>
      </c>
      <c r="E88" s="13"/>
      <c r="F88" s="13" t="s">
        <v>21</v>
      </c>
      <c r="G88" s="22" t="s">
        <v>36</v>
      </c>
      <c r="H88" s="13" t="s">
        <v>35</v>
      </c>
      <c r="I88" s="184" t="s">
        <v>299</v>
      </c>
      <c r="J88" s="24">
        <f>'LP II'!$A$2-RIGHT(I88,4)</f>
        <v>12</v>
      </c>
      <c r="K88" s="22" t="s">
        <v>36</v>
      </c>
      <c r="L88" s="13" t="s">
        <v>40</v>
      </c>
      <c r="M88" s="22" t="s">
        <v>36</v>
      </c>
      <c r="N88" s="22" t="s">
        <v>36</v>
      </c>
      <c r="O88" s="22" t="s">
        <v>36</v>
      </c>
      <c r="P88" s="22" t="s">
        <v>36</v>
      </c>
      <c r="Q88" s="22" t="s">
        <v>36</v>
      </c>
      <c r="R88" s="22" t="s">
        <v>36</v>
      </c>
      <c r="S88" s="22" t="s">
        <v>36</v>
      </c>
      <c r="T88" s="22" t="s">
        <v>36</v>
      </c>
      <c r="U88" s="22" t="s">
        <v>36</v>
      </c>
      <c r="V88" s="22" t="s">
        <v>36</v>
      </c>
      <c r="W88" s="22" t="s">
        <v>36</v>
      </c>
      <c r="X88" s="100" t="s">
        <v>40</v>
      </c>
      <c r="Y88" s="185" t="s">
        <v>36</v>
      </c>
      <c r="Z88" s="22" t="s">
        <v>41</v>
      </c>
      <c r="AA88" s="22" t="s">
        <v>106</v>
      </c>
      <c r="AB88" s="79" t="s">
        <v>57</v>
      </c>
      <c r="AC88" s="103" t="s">
        <v>58</v>
      </c>
      <c r="AD88" s="1" t="str">
        <f t="shared" si="3"/>
        <v xml:space="preserve"> </v>
      </c>
      <c r="AE88" s="16"/>
      <c r="AF88" s="17"/>
      <c r="AG88" s="14"/>
    </row>
    <row r="89" spans="1:33">
      <c r="A89" s="15"/>
      <c r="B89" s="13">
        <f t="shared" si="4"/>
        <v>82</v>
      </c>
      <c r="C89" s="79"/>
      <c r="D89" s="183" t="s">
        <v>300</v>
      </c>
      <c r="E89" s="13"/>
      <c r="F89" s="22" t="s">
        <v>36</v>
      </c>
      <c r="G89" s="13" t="s">
        <v>22</v>
      </c>
      <c r="H89" s="13" t="s">
        <v>35</v>
      </c>
      <c r="I89" s="184" t="s">
        <v>301</v>
      </c>
      <c r="J89" s="24">
        <f>'LP II'!$A$2-RIGHT(I89,4)</f>
        <v>9</v>
      </c>
      <c r="K89" s="22" t="s">
        <v>36</v>
      </c>
      <c r="L89" s="22" t="s">
        <v>36</v>
      </c>
      <c r="M89" s="13" t="s">
        <v>40</v>
      </c>
      <c r="N89" s="22" t="s">
        <v>36</v>
      </c>
      <c r="O89" s="22" t="s">
        <v>36</v>
      </c>
      <c r="P89" s="22" t="s">
        <v>36</v>
      </c>
      <c r="Q89" s="22" t="s">
        <v>36</v>
      </c>
      <c r="R89" s="22" t="s">
        <v>36</v>
      </c>
      <c r="S89" s="22" t="s">
        <v>36</v>
      </c>
      <c r="T89" s="22" t="s">
        <v>36</v>
      </c>
      <c r="U89" s="22" t="s">
        <v>36</v>
      </c>
      <c r="V89" s="22" t="s">
        <v>36</v>
      </c>
      <c r="W89" s="22" t="s">
        <v>36</v>
      </c>
      <c r="X89" s="185" t="s">
        <v>36</v>
      </c>
      <c r="Y89" s="100" t="s">
        <v>40</v>
      </c>
      <c r="Z89" s="22" t="s">
        <v>41</v>
      </c>
      <c r="AA89" s="22" t="s">
        <v>56</v>
      </c>
      <c r="AB89" s="79" t="s">
        <v>57</v>
      </c>
      <c r="AC89" s="103" t="s">
        <v>58</v>
      </c>
      <c r="AD89" s="1" t="str">
        <f t="shared" si="3"/>
        <v xml:space="preserve"> </v>
      </c>
      <c r="AE89" s="16"/>
      <c r="AF89" s="17"/>
      <c r="AG89" s="14"/>
    </row>
    <row r="90" spans="1:33">
      <c r="A90" s="15"/>
      <c r="B90" s="13">
        <f t="shared" si="4"/>
        <v>83</v>
      </c>
      <c r="C90" s="79"/>
      <c r="D90" s="183" t="s">
        <v>302</v>
      </c>
      <c r="E90" s="13"/>
      <c r="F90" s="13" t="s">
        <v>21</v>
      </c>
      <c r="G90" s="22" t="s">
        <v>36</v>
      </c>
      <c r="H90" s="13" t="s">
        <v>35</v>
      </c>
      <c r="I90" s="184" t="s">
        <v>303</v>
      </c>
      <c r="J90" s="24">
        <f>'LP II'!$A$2-RIGHT(I90,4)</f>
        <v>3</v>
      </c>
      <c r="K90" s="22" t="s">
        <v>36</v>
      </c>
      <c r="L90" s="22" t="s">
        <v>36</v>
      </c>
      <c r="M90" s="22" t="s">
        <v>36</v>
      </c>
      <c r="N90" s="22" t="s">
        <v>36</v>
      </c>
      <c r="O90" s="22" t="s">
        <v>36</v>
      </c>
      <c r="P90" s="22" t="s">
        <v>36</v>
      </c>
      <c r="Q90" s="22" t="s">
        <v>36</v>
      </c>
      <c r="R90" s="22" t="s">
        <v>36</v>
      </c>
      <c r="S90" s="22" t="s">
        <v>36</v>
      </c>
      <c r="T90" s="22" t="s">
        <v>36</v>
      </c>
      <c r="U90" s="22" t="s">
        <v>36</v>
      </c>
      <c r="V90" s="22" t="s">
        <v>36</v>
      </c>
      <c r="W90" s="22" t="s">
        <v>36</v>
      </c>
      <c r="X90" s="100" t="s">
        <v>40</v>
      </c>
      <c r="Y90" s="22" t="s">
        <v>36</v>
      </c>
      <c r="Z90" s="22" t="s">
        <v>36</v>
      </c>
      <c r="AA90" s="22" t="s">
        <v>36</v>
      </c>
      <c r="AB90" s="79" t="s">
        <v>57</v>
      </c>
      <c r="AC90" s="103" t="s">
        <v>58</v>
      </c>
      <c r="AD90" s="1" t="str">
        <f t="shared" si="3"/>
        <v xml:space="preserve"> </v>
      </c>
      <c r="AE90" s="16"/>
      <c r="AF90" s="17"/>
      <c r="AG90" s="14"/>
    </row>
    <row r="91" spans="1:33">
      <c r="A91" s="15">
        <v>19</v>
      </c>
      <c r="B91" s="13">
        <f t="shared" si="4"/>
        <v>84</v>
      </c>
      <c r="C91" s="182" t="s">
        <v>304</v>
      </c>
      <c r="D91" s="183" t="s">
        <v>305</v>
      </c>
      <c r="E91" s="13" t="s">
        <v>35</v>
      </c>
      <c r="F91" s="13" t="s">
        <v>21</v>
      </c>
      <c r="G91" s="22" t="s">
        <v>36</v>
      </c>
      <c r="H91" s="13" t="s">
        <v>306</v>
      </c>
      <c r="I91" s="184" t="s">
        <v>307</v>
      </c>
      <c r="J91" s="24">
        <f>'LP II'!$A$2-RIGHT(I91,4)</f>
        <v>39</v>
      </c>
      <c r="K91" s="13" t="s">
        <v>308</v>
      </c>
      <c r="L91" s="13" t="s">
        <v>40</v>
      </c>
      <c r="M91" s="22" t="s">
        <v>36</v>
      </c>
      <c r="N91" s="13" t="s">
        <v>40</v>
      </c>
      <c r="O91" s="22" t="s">
        <v>36</v>
      </c>
      <c r="P91" s="13" t="s">
        <v>40</v>
      </c>
      <c r="Q91" s="22" t="s">
        <v>36</v>
      </c>
      <c r="R91" s="13" t="s">
        <v>40</v>
      </c>
      <c r="S91" s="22" t="s">
        <v>36</v>
      </c>
      <c r="T91" s="22" t="s">
        <v>36</v>
      </c>
      <c r="U91" s="22" t="s">
        <v>36</v>
      </c>
      <c r="V91" s="22" t="s">
        <v>36</v>
      </c>
      <c r="W91" s="22" t="s">
        <v>36</v>
      </c>
      <c r="X91" s="185" t="s">
        <v>36</v>
      </c>
      <c r="Y91" s="185" t="s">
        <v>36</v>
      </c>
      <c r="Z91" s="102" t="s">
        <v>41</v>
      </c>
      <c r="AA91" s="79" t="s">
        <v>106</v>
      </c>
      <c r="AB91" s="79" t="s">
        <v>43</v>
      </c>
      <c r="AC91" s="103" t="s">
        <v>44</v>
      </c>
      <c r="AD91" s="1" t="str">
        <f t="shared" si="3"/>
        <v xml:space="preserve"> </v>
      </c>
      <c r="AE91" s="16"/>
      <c r="AF91" s="17"/>
      <c r="AG91" s="14"/>
    </row>
    <row r="92" spans="1:33">
      <c r="A92" s="15"/>
      <c r="B92" s="13">
        <f t="shared" si="4"/>
        <v>85</v>
      </c>
      <c r="C92" s="79"/>
      <c r="D92" s="183" t="s">
        <v>309</v>
      </c>
      <c r="E92" s="13"/>
      <c r="F92" s="22" t="s">
        <v>36</v>
      </c>
      <c r="G92" s="13" t="s">
        <v>22</v>
      </c>
      <c r="H92" s="13" t="s">
        <v>310</v>
      </c>
      <c r="I92" s="184" t="s">
        <v>311</v>
      </c>
      <c r="J92" s="24">
        <f>'LP II'!$A$2-RIGHT(I92,4)</f>
        <v>40</v>
      </c>
      <c r="K92" s="22" t="s">
        <v>36</v>
      </c>
      <c r="L92" s="22" t="s">
        <v>36</v>
      </c>
      <c r="M92" s="13" t="s">
        <v>40</v>
      </c>
      <c r="N92" s="22" t="s">
        <v>36</v>
      </c>
      <c r="O92" s="13" t="s">
        <v>40</v>
      </c>
      <c r="P92" s="22" t="s">
        <v>36</v>
      </c>
      <c r="Q92" s="13" t="s">
        <v>40</v>
      </c>
      <c r="R92" s="22" t="s">
        <v>36</v>
      </c>
      <c r="S92" s="13" t="s">
        <v>40</v>
      </c>
      <c r="T92" s="22" t="s">
        <v>36</v>
      </c>
      <c r="U92" s="22" t="s">
        <v>36</v>
      </c>
      <c r="V92" s="22" t="s">
        <v>36</v>
      </c>
      <c r="W92" s="22" t="s">
        <v>36</v>
      </c>
      <c r="X92" s="185" t="s">
        <v>36</v>
      </c>
      <c r="Y92" s="185" t="s">
        <v>36</v>
      </c>
      <c r="Z92" s="102" t="s">
        <v>55</v>
      </c>
      <c r="AA92" s="79" t="s">
        <v>51</v>
      </c>
      <c r="AB92" s="79" t="s">
        <v>43</v>
      </c>
      <c r="AC92" s="103" t="s">
        <v>52</v>
      </c>
      <c r="AD92" s="1" t="str">
        <f t="shared" si="3"/>
        <v xml:space="preserve"> </v>
      </c>
      <c r="AE92" s="16"/>
      <c r="AF92" s="17"/>
      <c r="AG92" s="14"/>
    </row>
    <row r="93" spans="1:33">
      <c r="A93" s="15"/>
      <c r="B93" s="13">
        <f t="shared" si="4"/>
        <v>86</v>
      </c>
      <c r="C93" s="79"/>
      <c r="D93" s="183" t="s">
        <v>312</v>
      </c>
      <c r="E93" s="13"/>
      <c r="F93" s="13" t="s">
        <v>21</v>
      </c>
      <c r="G93" s="22" t="s">
        <v>36</v>
      </c>
      <c r="H93" s="13" t="s">
        <v>306</v>
      </c>
      <c r="I93" s="184" t="s">
        <v>313</v>
      </c>
      <c r="J93" s="24">
        <f>'LP II'!$A$2-RIGHT(I93,4)</f>
        <v>15</v>
      </c>
      <c r="K93" s="22" t="s">
        <v>36</v>
      </c>
      <c r="L93" s="13" t="s">
        <v>40</v>
      </c>
      <c r="M93" s="22" t="s">
        <v>36</v>
      </c>
      <c r="N93" s="22" t="s">
        <v>36</v>
      </c>
      <c r="O93" s="22" t="s">
        <v>36</v>
      </c>
      <c r="P93" s="22" t="s">
        <v>36</v>
      </c>
      <c r="Q93" s="22" t="s">
        <v>36</v>
      </c>
      <c r="R93" s="22" t="s">
        <v>36</v>
      </c>
      <c r="S93" s="22" t="s">
        <v>36</v>
      </c>
      <c r="T93" s="22" t="s">
        <v>36</v>
      </c>
      <c r="U93" s="22" t="s">
        <v>36</v>
      </c>
      <c r="V93" s="100" t="s">
        <v>40</v>
      </c>
      <c r="W93" s="185" t="s">
        <v>36</v>
      </c>
      <c r="X93" s="185" t="s">
        <v>36</v>
      </c>
      <c r="Y93" s="185" t="s">
        <v>36</v>
      </c>
      <c r="Z93" s="102" t="s">
        <v>61</v>
      </c>
      <c r="AA93" s="102" t="s">
        <v>56</v>
      </c>
      <c r="AB93" s="79" t="s">
        <v>57</v>
      </c>
      <c r="AC93" s="103" t="s">
        <v>58</v>
      </c>
      <c r="AD93" s="1" t="str">
        <f t="shared" si="3"/>
        <v xml:space="preserve"> </v>
      </c>
      <c r="AE93" s="16"/>
      <c r="AF93" s="17"/>
      <c r="AG93" s="14"/>
    </row>
    <row r="94" spans="1:33">
      <c r="A94" s="15"/>
      <c r="B94" s="13">
        <f t="shared" si="4"/>
        <v>87</v>
      </c>
      <c r="C94" s="79"/>
      <c r="D94" s="183" t="s">
        <v>314</v>
      </c>
      <c r="E94" s="13"/>
      <c r="F94" s="13" t="s">
        <v>21</v>
      </c>
      <c r="G94" s="22" t="s">
        <v>36</v>
      </c>
      <c r="H94" s="13" t="s">
        <v>315</v>
      </c>
      <c r="I94" s="184" t="s">
        <v>316</v>
      </c>
      <c r="J94" s="24">
        <f>'LP II'!$A$2-RIGHT(I94,4)</f>
        <v>12</v>
      </c>
      <c r="K94" s="22" t="s">
        <v>36</v>
      </c>
      <c r="L94" s="13" t="s">
        <v>40</v>
      </c>
      <c r="M94" s="22" t="s">
        <v>36</v>
      </c>
      <c r="N94" s="22" t="s">
        <v>36</v>
      </c>
      <c r="O94" s="22" t="s">
        <v>36</v>
      </c>
      <c r="P94" s="22" t="s">
        <v>36</v>
      </c>
      <c r="Q94" s="22" t="s">
        <v>36</v>
      </c>
      <c r="R94" s="22" t="s">
        <v>36</v>
      </c>
      <c r="S94" s="22" t="s">
        <v>36</v>
      </c>
      <c r="T94" s="22" t="s">
        <v>36</v>
      </c>
      <c r="U94" s="22" t="s">
        <v>36</v>
      </c>
      <c r="V94" s="22" t="s">
        <v>36</v>
      </c>
      <c r="W94" s="22" t="s">
        <v>36</v>
      </c>
      <c r="X94" s="100" t="s">
        <v>40</v>
      </c>
      <c r="Y94" s="185" t="s">
        <v>36</v>
      </c>
      <c r="Z94" s="102" t="s">
        <v>41</v>
      </c>
      <c r="AA94" s="102" t="s">
        <v>56</v>
      </c>
      <c r="AB94" s="79" t="s">
        <v>57</v>
      </c>
      <c r="AC94" s="103" t="s">
        <v>58</v>
      </c>
      <c r="AD94" s="1" t="str">
        <f t="shared" si="3"/>
        <v xml:space="preserve"> </v>
      </c>
      <c r="AE94" s="16"/>
      <c r="AF94" s="17"/>
      <c r="AG94" s="14"/>
    </row>
    <row r="95" spans="1:33">
      <c r="A95" s="15"/>
      <c r="B95" s="13">
        <f t="shared" si="4"/>
        <v>88</v>
      </c>
      <c r="C95" s="79"/>
      <c r="D95" s="183" t="s">
        <v>317</v>
      </c>
      <c r="E95" s="13"/>
      <c r="F95" s="13" t="s">
        <v>36</v>
      </c>
      <c r="G95" s="22" t="s">
        <v>22</v>
      </c>
      <c r="H95" s="13" t="s">
        <v>115</v>
      </c>
      <c r="I95" s="184" t="s">
        <v>318</v>
      </c>
      <c r="J95" s="24">
        <f>'LP II'!$A$2-RIGHT(I95,4)</f>
        <v>6</v>
      </c>
      <c r="K95" s="22" t="s">
        <v>36</v>
      </c>
      <c r="L95" s="22" t="s">
        <v>36</v>
      </c>
      <c r="M95" s="13" t="s">
        <v>40</v>
      </c>
      <c r="N95" s="22" t="s">
        <v>36</v>
      </c>
      <c r="O95" s="22" t="s">
        <v>36</v>
      </c>
      <c r="P95" s="22" t="s">
        <v>36</v>
      </c>
      <c r="Q95" s="22" t="s">
        <v>36</v>
      </c>
      <c r="R95" s="22" t="s">
        <v>36</v>
      </c>
      <c r="S95" s="22" t="s">
        <v>36</v>
      </c>
      <c r="T95" s="22" t="s">
        <v>36</v>
      </c>
      <c r="U95" s="22" t="s">
        <v>36</v>
      </c>
      <c r="V95" s="22" t="s">
        <v>36</v>
      </c>
      <c r="W95" s="22" t="s">
        <v>36</v>
      </c>
      <c r="X95" s="185" t="s">
        <v>36</v>
      </c>
      <c r="Y95" s="100" t="s">
        <v>40</v>
      </c>
      <c r="Z95" s="102" t="s">
        <v>228</v>
      </c>
      <c r="AA95" s="102" t="s">
        <v>56</v>
      </c>
      <c r="AB95" s="79" t="s">
        <v>57</v>
      </c>
      <c r="AC95" s="103" t="s">
        <v>58</v>
      </c>
      <c r="AD95" s="1" t="str">
        <f t="shared" si="3"/>
        <v xml:space="preserve"> </v>
      </c>
      <c r="AE95" s="16"/>
      <c r="AF95" s="17"/>
      <c r="AG95" s="14"/>
    </row>
    <row r="96" spans="1:33">
      <c r="A96" s="15">
        <v>20</v>
      </c>
      <c r="B96" s="13">
        <f t="shared" si="4"/>
        <v>89</v>
      </c>
      <c r="C96" s="182" t="s">
        <v>319</v>
      </c>
      <c r="D96" s="190" t="s">
        <v>320</v>
      </c>
      <c r="E96" s="13" t="s">
        <v>35</v>
      </c>
      <c r="F96" s="13" t="s">
        <v>21</v>
      </c>
      <c r="G96" s="22" t="s">
        <v>36</v>
      </c>
      <c r="H96" s="13" t="s">
        <v>321</v>
      </c>
      <c r="I96" s="184" t="s">
        <v>322</v>
      </c>
      <c r="J96" s="24">
        <f>'LP II'!$A$2-RIGHT(I96,4)</f>
        <v>46</v>
      </c>
      <c r="K96" s="13" t="s">
        <v>323</v>
      </c>
      <c r="L96" s="13" t="s">
        <v>40</v>
      </c>
      <c r="M96" s="22" t="s">
        <v>36</v>
      </c>
      <c r="N96" s="13" t="s">
        <v>40</v>
      </c>
      <c r="O96" s="22" t="s">
        <v>36</v>
      </c>
      <c r="P96" s="13" t="s">
        <v>40</v>
      </c>
      <c r="Q96" s="22" t="s">
        <v>36</v>
      </c>
      <c r="R96" s="13" t="s">
        <v>40</v>
      </c>
      <c r="S96" s="22" t="s">
        <v>36</v>
      </c>
      <c r="T96" s="22" t="s">
        <v>36</v>
      </c>
      <c r="U96" s="22" t="s">
        <v>36</v>
      </c>
      <c r="V96" s="22" t="s">
        <v>36</v>
      </c>
      <c r="W96" s="22" t="s">
        <v>36</v>
      </c>
      <c r="X96" s="185" t="s">
        <v>36</v>
      </c>
      <c r="Y96" s="185" t="s">
        <v>36</v>
      </c>
      <c r="Z96" s="79" t="s">
        <v>55</v>
      </c>
      <c r="AA96" s="79" t="s">
        <v>271</v>
      </c>
      <c r="AB96" s="79" t="s">
        <v>43</v>
      </c>
      <c r="AC96" s="103" t="s">
        <v>44</v>
      </c>
      <c r="AD96" s="1" t="str">
        <f t="shared" si="3"/>
        <v xml:space="preserve"> </v>
      </c>
      <c r="AE96" s="16"/>
      <c r="AF96" s="17"/>
      <c r="AG96" s="14"/>
    </row>
    <row r="97" spans="1:33">
      <c r="A97" s="15"/>
      <c r="B97" s="13">
        <f t="shared" si="4"/>
        <v>90</v>
      </c>
      <c r="C97" s="99"/>
      <c r="D97" s="190" t="s">
        <v>324</v>
      </c>
      <c r="E97" s="13"/>
      <c r="F97" s="22" t="s">
        <v>36</v>
      </c>
      <c r="G97" s="13" t="s">
        <v>22</v>
      </c>
      <c r="H97" s="13" t="s">
        <v>325</v>
      </c>
      <c r="I97" s="184" t="s">
        <v>326</v>
      </c>
      <c r="J97" s="24">
        <f>'LP II'!$A$2-RIGHT(I97,4)</f>
        <v>40</v>
      </c>
      <c r="K97" s="22" t="s">
        <v>36</v>
      </c>
      <c r="L97" s="22" t="s">
        <v>36</v>
      </c>
      <c r="M97" s="13" t="s">
        <v>40</v>
      </c>
      <c r="N97" s="22" t="s">
        <v>36</v>
      </c>
      <c r="O97" s="13" t="s">
        <v>40</v>
      </c>
      <c r="P97" s="22" t="s">
        <v>36</v>
      </c>
      <c r="Q97" s="13" t="s">
        <v>40</v>
      </c>
      <c r="R97" s="22" t="s">
        <v>36</v>
      </c>
      <c r="S97" s="13" t="s">
        <v>40</v>
      </c>
      <c r="T97" s="22" t="s">
        <v>36</v>
      </c>
      <c r="U97" s="22" t="s">
        <v>36</v>
      </c>
      <c r="V97" s="22" t="s">
        <v>36</v>
      </c>
      <c r="W97" s="22" t="s">
        <v>36</v>
      </c>
      <c r="X97" s="185" t="s">
        <v>36</v>
      </c>
      <c r="Y97" s="185" t="s">
        <v>36</v>
      </c>
      <c r="Z97" s="79" t="s">
        <v>55</v>
      </c>
      <c r="AA97" s="79" t="s">
        <v>76</v>
      </c>
      <c r="AB97" s="79" t="s">
        <v>43</v>
      </c>
      <c r="AC97" s="103" t="s">
        <v>52</v>
      </c>
      <c r="AD97" s="1" t="str">
        <f t="shared" si="3"/>
        <v xml:space="preserve"> </v>
      </c>
      <c r="AE97" s="16"/>
      <c r="AF97" s="17"/>
      <c r="AG97" s="14"/>
    </row>
    <row r="98" spans="1:33">
      <c r="A98" s="15"/>
      <c r="B98" s="13">
        <f t="shared" si="4"/>
        <v>91</v>
      </c>
      <c r="C98" s="99"/>
      <c r="D98" s="190" t="s">
        <v>327</v>
      </c>
      <c r="E98" s="13"/>
      <c r="F98" s="13" t="s">
        <v>21</v>
      </c>
      <c r="G98" s="22" t="s">
        <v>36</v>
      </c>
      <c r="H98" s="13" t="s">
        <v>325</v>
      </c>
      <c r="I98" s="184" t="s">
        <v>328</v>
      </c>
      <c r="J98" s="24">
        <f>'LP II'!$A$2-RIGHT(I98,4)</f>
        <v>20</v>
      </c>
      <c r="K98" s="22" t="s">
        <v>36</v>
      </c>
      <c r="L98" s="13" t="s">
        <v>40</v>
      </c>
      <c r="M98" s="22" t="s">
        <v>36</v>
      </c>
      <c r="N98" s="22" t="s">
        <v>36</v>
      </c>
      <c r="O98" s="22" t="s">
        <v>36</v>
      </c>
      <c r="P98" s="22" t="s">
        <v>36</v>
      </c>
      <c r="Q98" s="22" t="s">
        <v>36</v>
      </c>
      <c r="R98" s="22" t="s">
        <v>36</v>
      </c>
      <c r="S98" s="22" t="s">
        <v>36</v>
      </c>
      <c r="T98" s="13" t="s">
        <v>40</v>
      </c>
      <c r="U98" s="22" t="s">
        <v>36</v>
      </c>
      <c r="V98" s="22" t="s">
        <v>36</v>
      </c>
      <c r="W98" s="22" t="s">
        <v>36</v>
      </c>
      <c r="X98" s="185" t="s">
        <v>36</v>
      </c>
      <c r="Y98" s="185" t="s">
        <v>36</v>
      </c>
      <c r="Z98" s="79" t="s">
        <v>55</v>
      </c>
      <c r="AA98" s="102" t="s">
        <v>36</v>
      </c>
      <c r="AB98" s="79" t="s">
        <v>57</v>
      </c>
      <c r="AC98" s="103" t="s">
        <v>58</v>
      </c>
      <c r="AD98" s="1" t="str">
        <f t="shared" si="3"/>
        <v xml:space="preserve"> </v>
      </c>
      <c r="AE98" s="16"/>
      <c r="AF98" s="17"/>
      <c r="AG98" s="14"/>
    </row>
    <row r="99" spans="1:33">
      <c r="A99" s="15"/>
      <c r="B99" s="13">
        <f t="shared" si="4"/>
        <v>92</v>
      </c>
      <c r="C99" s="99"/>
      <c r="D99" s="190" t="s">
        <v>329</v>
      </c>
      <c r="E99" s="13"/>
      <c r="F99" s="13" t="s">
        <v>21</v>
      </c>
      <c r="G99" s="22" t="s">
        <v>36</v>
      </c>
      <c r="H99" s="13" t="s">
        <v>325</v>
      </c>
      <c r="I99" s="184" t="s">
        <v>330</v>
      </c>
      <c r="J99" s="24">
        <f>'LP II'!$A$2-RIGHT(I99,4)</f>
        <v>14</v>
      </c>
      <c r="K99" s="22" t="s">
        <v>36</v>
      </c>
      <c r="L99" s="13" t="s">
        <v>40</v>
      </c>
      <c r="M99" s="22" t="s">
        <v>36</v>
      </c>
      <c r="N99" s="22" t="s">
        <v>36</v>
      </c>
      <c r="O99" s="22" t="s">
        <v>36</v>
      </c>
      <c r="P99" s="22" t="s">
        <v>36</v>
      </c>
      <c r="Q99" s="22" t="s">
        <v>36</v>
      </c>
      <c r="R99" s="22" t="s">
        <v>36</v>
      </c>
      <c r="S99" s="22" t="s">
        <v>36</v>
      </c>
      <c r="T99" s="22" t="s">
        <v>36</v>
      </c>
      <c r="U99" s="22" t="s">
        <v>36</v>
      </c>
      <c r="V99" s="100" t="s">
        <v>40</v>
      </c>
      <c r="W99" s="185" t="s">
        <v>36</v>
      </c>
      <c r="X99" s="185" t="s">
        <v>36</v>
      </c>
      <c r="Y99" s="185" t="s">
        <v>36</v>
      </c>
      <c r="Z99" s="79" t="s">
        <v>61</v>
      </c>
      <c r="AA99" s="79" t="s">
        <v>56</v>
      </c>
      <c r="AB99" s="79" t="s">
        <v>57</v>
      </c>
      <c r="AC99" s="103" t="s">
        <v>58</v>
      </c>
      <c r="AD99" s="1" t="str">
        <f t="shared" si="3"/>
        <v xml:space="preserve"> </v>
      </c>
      <c r="AE99" s="16"/>
      <c r="AF99" s="17"/>
      <c r="AG99" s="14"/>
    </row>
    <row r="100" spans="1:33">
      <c r="A100" s="15">
        <v>21</v>
      </c>
      <c r="B100" s="13">
        <f t="shared" si="4"/>
        <v>93</v>
      </c>
      <c r="C100" s="182" t="s">
        <v>331</v>
      </c>
      <c r="D100" s="190" t="s">
        <v>332</v>
      </c>
      <c r="E100" s="13"/>
      <c r="F100" s="13" t="s">
        <v>21</v>
      </c>
      <c r="G100" s="22" t="s">
        <v>36</v>
      </c>
      <c r="H100" s="13" t="s">
        <v>333</v>
      </c>
      <c r="I100" s="184" t="s">
        <v>334</v>
      </c>
      <c r="J100" s="24">
        <f>'LP II'!$A$2-RIGHT(I100,4)</f>
        <v>36</v>
      </c>
      <c r="K100" s="22" t="s">
        <v>36</v>
      </c>
      <c r="L100" s="13" t="s">
        <v>40</v>
      </c>
      <c r="M100" s="22" t="s">
        <v>36</v>
      </c>
      <c r="N100" s="13" t="s">
        <v>40</v>
      </c>
      <c r="O100" s="22" t="s">
        <v>36</v>
      </c>
      <c r="P100" s="22" t="s">
        <v>36</v>
      </c>
      <c r="Q100" s="22" t="s">
        <v>36</v>
      </c>
      <c r="R100" s="22" t="s">
        <v>36</v>
      </c>
      <c r="S100" s="22" t="s">
        <v>36</v>
      </c>
      <c r="T100" s="13" t="s">
        <v>40</v>
      </c>
      <c r="U100" s="22" t="s">
        <v>36</v>
      </c>
      <c r="V100" s="22" t="s">
        <v>36</v>
      </c>
      <c r="W100" s="22" t="s">
        <v>36</v>
      </c>
      <c r="X100" s="185" t="s">
        <v>36</v>
      </c>
      <c r="Y100" s="185" t="s">
        <v>36</v>
      </c>
      <c r="Z100" s="79" t="s">
        <v>55</v>
      </c>
      <c r="AA100" s="102" t="s">
        <v>76</v>
      </c>
      <c r="AB100" s="79" t="s">
        <v>57</v>
      </c>
      <c r="AC100" s="103" t="s">
        <v>58</v>
      </c>
      <c r="AD100" s="1" t="str">
        <f t="shared" si="3"/>
        <v xml:space="preserve"> </v>
      </c>
      <c r="AE100" s="16"/>
      <c r="AF100" s="17"/>
      <c r="AG100" s="14"/>
    </row>
    <row r="101" spans="1:33">
      <c r="A101" s="15"/>
      <c r="B101" s="13">
        <f t="shared" si="4"/>
        <v>94</v>
      </c>
      <c r="C101" s="99"/>
      <c r="D101" s="190" t="s">
        <v>335</v>
      </c>
      <c r="E101" s="13"/>
      <c r="F101" s="22" t="s">
        <v>36</v>
      </c>
      <c r="G101" s="13" t="s">
        <v>22</v>
      </c>
      <c r="H101" s="13" t="s">
        <v>333</v>
      </c>
      <c r="I101" s="184" t="s">
        <v>336</v>
      </c>
      <c r="J101" s="24">
        <f>'LP II'!$A$2-RIGHT(I101,4)</f>
        <v>43</v>
      </c>
      <c r="K101" s="22" t="s">
        <v>36</v>
      </c>
      <c r="L101" s="22" t="s">
        <v>36</v>
      </c>
      <c r="M101" s="13" t="s">
        <v>40</v>
      </c>
      <c r="N101" s="22" t="s">
        <v>36</v>
      </c>
      <c r="O101" s="13" t="s">
        <v>40</v>
      </c>
      <c r="P101" s="22" t="s">
        <v>36</v>
      </c>
      <c r="Q101" s="22" t="s">
        <v>36</v>
      </c>
      <c r="R101" s="22" t="s">
        <v>36</v>
      </c>
      <c r="S101" s="13" t="s">
        <v>40</v>
      </c>
      <c r="T101" s="22" t="s">
        <v>36</v>
      </c>
      <c r="U101" s="22" t="s">
        <v>36</v>
      </c>
      <c r="V101" s="22" t="s">
        <v>36</v>
      </c>
      <c r="W101" s="22" t="s">
        <v>36</v>
      </c>
      <c r="X101" s="185" t="s">
        <v>36</v>
      </c>
      <c r="Y101" s="185" t="s">
        <v>36</v>
      </c>
      <c r="Z101" s="79" t="s">
        <v>41</v>
      </c>
      <c r="AA101" s="79" t="s">
        <v>42</v>
      </c>
      <c r="AB101" s="79" t="s">
        <v>57</v>
      </c>
      <c r="AC101" s="103" t="s">
        <v>58</v>
      </c>
      <c r="AD101" s="1" t="str">
        <f t="shared" si="3"/>
        <v xml:space="preserve"> </v>
      </c>
      <c r="AE101" s="16"/>
      <c r="AF101" s="17"/>
      <c r="AG101" s="14"/>
    </row>
    <row r="102" spans="1:33">
      <c r="A102" s="15"/>
      <c r="B102" s="13">
        <f t="shared" si="4"/>
        <v>95</v>
      </c>
      <c r="C102" s="99"/>
      <c r="D102" s="190" t="s">
        <v>337</v>
      </c>
      <c r="E102" s="13"/>
      <c r="F102" s="22" t="s">
        <v>36</v>
      </c>
      <c r="G102" s="13" t="s">
        <v>22</v>
      </c>
      <c r="H102" s="13" t="s">
        <v>115</v>
      </c>
      <c r="I102" s="184" t="s">
        <v>338</v>
      </c>
      <c r="J102" s="24">
        <f>'LP II'!$A$2-RIGHT(I102,4)</f>
        <v>16</v>
      </c>
      <c r="K102" s="22" t="s">
        <v>36</v>
      </c>
      <c r="L102" s="22" t="s">
        <v>36</v>
      </c>
      <c r="M102" s="13" t="s">
        <v>40</v>
      </c>
      <c r="N102" s="22" t="s">
        <v>36</v>
      </c>
      <c r="O102" s="22" t="s">
        <v>36</v>
      </c>
      <c r="P102" s="22" t="s">
        <v>36</v>
      </c>
      <c r="Q102" s="22" t="s">
        <v>36</v>
      </c>
      <c r="R102" s="22" t="s">
        <v>36</v>
      </c>
      <c r="S102" s="22" t="s">
        <v>36</v>
      </c>
      <c r="T102" s="22" t="s">
        <v>36</v>
      </c>
      <c r="U102" s="22" t="s">
        <v>36</v>
      </c>
      <c r="V102" s="22" t="s">
        <v>36</v>
      </c>
      <c r="W102" s="22" t="s">
        <v>36</v>
      </c>
      <c r="X102" s="185" t="s">
        <v>36</v>
      </c>
      <c r="Y102" s="100" t="s">
        <v>40</v>
      </c>
      <c r="Z102" s="79" t="s">
        <v>55</v>
      </c>
      <c r="AA102" s="79" t="s">
        <v>56</v>
      </c>
      <c r="AB102" s="79" t="s">
        <v>57</v>
      </c>
      <c r="AC102" s="191" t="s">
        <v>119</v>
      </c>
      <c r="AD102" s="1" t="str">
        <f t="shared" si="3"/>
        <v xml:space="preserve"> </v>
      </c>
      <c r="AE102" s="16"/>
      <c r="AF102" s="17"/>
      <c r="AG102" s="14"/>
    </row>
    <row r="103" spans="1:33">
      <c r="A103" s="15"/>
      <c r="B103" s="13">
        <f t="shared" si="4"/>
        <v>96</v>
      </c>
      <c r="C103" s="99"/>
      <c r="D103" s="190" t="s">
        <v>339</v>
      </c>
      <c r="E103" s="13"/>
      <c r="F103" s="22" t="s">
        <v>36</v>
      </c>
      <c r="G103" s="13" t="s">
        <v>22</v>
      </c>
      <c r="H103" s="13" t="s">
        <v>115</v>
      </c>
      <c r="I103" s="184" t="s">
        <v>340</v>
      </c>
      <c r="J103" s="24">
        <f>'LP II'!$A$2-RIGHT(I103,4)</f>
        <v>13</v>
      </c>
      <c r="K103" s="22" t="s">
        <v>36</v>
      </c>
      <c r="L103" s="22" t="s">
        <v>36</v>
      </c>
      <c r="M103" s="13" t="s">
        <v>40</v>
      </c>
      <c r="N103" s="22" t="s">
        <v>36</v>
      </c>
      <c r="O103" s="22" t="s">
        <v>36</v>
      </c>
      <c r="P103" s="22" t="s">
        <v>36</v>
      </c>
      <c r="Q103" s="22" t="s">
        <v>36</v>
      </c>
      <c r="R103" s="22" t="s">
        <v>36</v>
      </c>
      <c r="S103" s="22" t="s">
        <v>36</v>
      </c>
      <c r="T103" s="22" t="s">
        <v>36</v>
      </c>
      <c r="U103" s="22" t="s">
        <v>36</v>
      </c>
      <c r="V103" s="22" t="s">
        <v>36</v>
      </c>
      <c r="W103" s="22" t="s">
        <v>36</v>
      </c>
      <c r="X103" s="185" t="s">
        <v>36</v>
      </c>
      <c r="Y103" s="100" t="s">
        <v>40</v>
      </c>
      <c r="Z103" s="79" t="s">
        <v>61</v>
      </c>
      <c r="AA103" s="102" t="s">
        <v>56</v>
      </c>
      <c r="AB103" s="79" t="s">
        <v>57</v>
      </c>
      <c r="AC103" s="191" t="s">
        <v>119</v>
      </c>
      <c r="AD103" s="1" t="str">
        <f t="shared" si="3"/>
        <v xml:space="preserve"> </v>
      </c>
      <c r="AE103" s="16"/>
      <c r="AF103" s="17"/>
      <c r="AG103" s="14"/>
    </row>
    <row r="104" spans="1:33">
      <c r="A104" s="15"/>
      <c r="B104" s="13">
        <f t="shared" si="4"/>
        <v>97</v>
      </c>
      <c r="C104" s="99"/>
      <c r="D104" s="99" t="s">
        <v>341</v>
      </c>
      <c r="E104" s="99"/>
      <c r="F104" s="13" t="s">
        <v>21</v>
      </c>
      <c r="G104" s="22" t="s">
        <v>36</v>
      </c>
      <c r="H104" s="79" t="s">
        <v>342</v>
      </c>
      <c r="I104" s="79" t="s">
        <v>343</v>
      </c>
      <c r="J104" s="24">
        <f>'LP II'!$A$2-RIGHT(I104,4)</f>
        <v>36</v>
      </c>
      <c r="K104" s="22" t="s">
        <v>36</v>
      </c>
      <c r="L104" s="13" t="s">
        <v>40</v>
      </c>
      <c r="M104" s="22" t="s">
        <v>36</v>
      </c>
      <c r="N104" s="22" t="s">
        <v>36</v>
      </c>
      <c r="O104" s="22" t="s">
        <v>36</v>
      </c>
      <c r="P104" s="22" t="s">
        <v>36</v>
      </c>
      <c r="Q104" s="22" t="s">
        <v>36</v>
      </c>
      <c r="R104" s="13" t="s">
        <v>40</v>
      </c>
      <c r="S104" s="22" t="s">
        <v>36</v>
      </c>
      <c r="T104" s="22" t="s">
        <v>36</v>
      </c>
      <c r="U104" s="22" t="s">
        <v>36</v>
      </c>
      <c r="V104" s="22" t="s">
        <v>36</v>
      </c>
      <c r="W104" s="22" t="s">
        <v>36</v>
      </c>
      <c r="X104" s="185" t="s">
        <v>36</v>
      </c>
      <c r="Y104" s="185" t="s">
        <v>36</v>
      </c>
      <c r="Z104" s="79" t="s">
        <v>61</v>
      </c>
      <c r="AA104" s="79" t="s">
        <v>42</v>
      </c>
      <c r="AB104" s="99" t="s">
        <v>57</v>
      </c>
      <c r="AC104" s="79" t="s">
        <v>289</v>
      </c>
      <c r="AD104" s="1" t="str">
        <f t="shared" si="3"/>
        <v xml:space="preserve"> </v>
      </c>
      <c r="AE104" s="16"/>
      <c r="AF104" s="17"/>
      <c r="AG104" s="14"/>
    </row>
    <row r="105" spans="1:33">
      <c r="A105" s="15"/>
      <c r="B105" s="13">
        <f t="shared" si="4"/>
        <v>98</v>
      </c>
      <c r="C105" s="143"/>
      <c r="D105" s="99" t="s">
        <v>344</v>
      </c>
      <c r="E105" s="99"/>
      <c r="F105" s="13" t="s">
        <v>21</v>
      </c>
      <c r="G105" s="22" t="s">
        <v>36</v>
      </c>
      <c r="H105" s="99" t="s">
        <v>115</v>
      </c>
      <c r="I105" s="79" t="s">
        <v>345</v>
      </c>
      <c r="J105" s="24">
        <f>'LP II'!$A$2-RIGHT(I105,4)</f>
        <v>1</v>
      </c>
      <c r="K105" s="22" t="s">
        <v>36</v>
      </c>
      <c r="L105" s="22" t="s">
        <v>36</v>
      </c>
      <c r="M105" s="22" t="s">
        <v>36</v>
      </c>
      <c r="N105" s="22" t="s">
        <v>36</v>
      </c>
      <c r="O105" s="22" t="s">
        <v>36</v>
      </c>
      <c r="P105" s="22" t="s">
        <v>36</v>
      </c>
      <c r="Q105" s="22" t="s">
        <v>36</v>
      </c>
      <c r="R105" s="22" t="s">
        <v>36</v>
      </c>
      <c r="S105" s="22" t="s">
        <v>36</v>
      </c>
      <c r="T105" s="22" t="s">
        <v>36</v>
      </c>
      <c r="U105" s="22" t="s">
        <v>36</v>
      </c>
      <c r="V105" s="22" t="s">
        <v>36</v>
      </c>
      <c r="W105" s="22" t="s">
        <v>36</v>
      </c>
      <c r="X105" s="100" t="s">
        <v>40</v>
      </c>
      <c r="Y105" s="185" t="s">
        <v>36</v>
      </c>
      <c r="Z105" s="192" t="s">
        <v>36</v>
      </c>
      <c r="AA105" s="192" t="s">
        <v>36</v>
      </c>
      <c r="AB105" s="99" t="s">
        <v>57</v>
      </c>
      <c r="AC105" s="79" t="s">
        <v>98</v>
      </c>
      <c r="AD105" s="1" t="str">
        <f t="shared" si="3"/>
        <v xml:space="preserve"> </v>
      </c>
      <c r="AE105" s="16"/>
      <c r="AF105" s="17"/>
      <c r="AG105" s="14"/>
    </row>
    <row r="106" spans="1:33">
      <c r="A106" s="15">
        <v>22</v>
      </c>
      <c r="B106" s="13">
        <f>B105+1</f>
        <v>99</v>
      </c>
      <c r="C106" s="182" t="s">
        <v>346</v>
      </c>
      <c r="D106" s="167" t="s">
        <v>347</v>
      </c>
      <c r="E106" s="138" t="s">
        <v>348</v>
      </c>
      <c r="F106" s="13" t="s">
        <v>21</v>
      </c>
      <c r="G106" s="22" t="s">
        <v>36</v>
      </c>
      <c r="H106" s="138" t="s">
        <v>349</v>
      </c>
      <c r="I106" s="139" t="s">
        <v>350</v>
      </c>
      <c r="J106" s="24">
        <f>'LP II'!$A$2-RIGHT(I106,4)</f>
        <v>33</v>
      </c>
      <c r="K106" s="22" t="s">
        <v>351</v>
      </c>
      <c r="L106" s="13" t="s">
        <v>40</v>
      </c>
      <c r="M106" s="22" t="s">
        <v>36</v>
      </c>
      <c r="N106" s="13" t="s">
        <v>40</v>
      </c>
      <c r="O106" s="22" t="s">
        <v>36</v>
      </c>
      <c r="P106" s="13" t="s">
        <v>40</v>
      </c>
      <c r="Q106" s="22" t="s">
        <v>36</v>
      </c>
      <c r="R106" s="13" t="s">
        <v>40</v>
      </c>
      <c r="S106" s="13" t="s">
        <v>36</v>
      </c>
      <c r="T106" s="22" t="s">
        <v>36</v>
      </c>
      <c r="U106" s="22" t="s">
        <v>36</v>
      </c>
      <c r="V106" s="22" t="s">
        <v>36</v>
      </c>
      <c r="W106" s="22" t="s">
        <v>36</v>
      </c>
      <c r="X106" s="100" t="s">
        <v>36</v>
      </c>
      <c r="Y106" s="193" t="s">
        <v>36</v>
      </c>
      <c r="Z106" s="137" t="s">
        <v>75</v>
      </c>
      <c r="AA106" s="102" t="s">
        <v>76</v>
      </c>
      <c r="AB106" s="138" t="s">
        <v>43</v>
      </c>
      <c r="AC106" s="141" t="s">
        <v>44</v>
      </c>
      <c r="AD106" s="1" t="str">
        <f t="shared" si="3"/>
        <v xml:space="preserve"> </v>
      </c>
      <c r="AE106" s="16"/>
      <c r="AF106" s="17"/>
      <c r="AG106" s="14"/>
    </row>
    <row r="107" spans="1:33">
      <c r="A107" s="15"/>
      <c r="B107" s="13">
        <f t="shared" si="4"/>
        <v>100</v>
      </c>
      <c r="C107" s="99"/>
      <c r="D107" s="167" t="s">
        <v>352</v>
      </c>
      <c r="E107" s="138"/>
      <c r="F107" s="22" t="s">
        <v>36</v>
      </c>
      <c r="G107" s="138" t="s">
        <v>22</v>
      </c>
      <c r="H107" s="138" t="s">
        <v>353</v>
      </c>
      <c r="I107" s="139" t="s">
        <v>354</v>
      </c>
      <c r="J107" s="24">
        <f>'LP II'!$A$2-RIGHT(I107,4)</f>
        <v>32</v>
      </c>
      <c r="K107" s="22" t="s">
        <v>36</v>
      </c>
      <c r="L107" s="22" t="s">
        <v>36</v>
      </c>
      <c r="M107" s="13" t="s">
        <v>40</v>
      </c>
      <c r="N107" s="22" t="s">
        <v>36</v>
      </c>
      <c r="O107" s="13" t="s">
        <v>40</v>
      </c>
      <c r="P107" s="22" t="s">
        <v>36</v>
      </c>
      <c r="Q107" s="13" t="s">
        <v>40</v>
      </c>
      <c r="R107" s="22" t="s">
        <v>36</v>
      </c>
      <c r="S107" s="13" t="s">
        <v>40</v>
      </c>
      <c r="T107" s="22" t="s">
        <v>36</v>
      </c>
      <c r="U107" s="22" t="s">
        <v>36</v>
      </c>
      <c r="V107" s="22" t="s">
        <v>36</v>
      </c>
      <c r="W107" s="22" t="s">
        <v>36</v>
      </c>
      <c r="X107" s="100" t="s">
        <v>36</v>
      </c>
      <c r="Y107" s="193" t="s">
        <v>36</v>
      </c>
      <c r="Z107" s="137" t="s">
        <v>75</v>
      </c>
      <c r="AA107" s="102" t="s">
        <v>76</v>
      </c>
      <c r="AB107" s="138" t="s">
        <v>43</v>
      </c>
      <c r="AC107" s="141" t="s">
        <v>52</v>
      </c>
      <c r="AD107" s="1" t="str">
        <f t="shared" si="3"/>
        <v xml:space="preserve"> </v>
      </c>
      <c r="AE107" s="16"/>
      <c r="AF107" s="17"/>
      <c r="AG107" s="14"/>
    </row>
    <row r="108" spans="1:33">
      <c r="A108" s="15"/>
      <c r="B108" s="13">
        <f t="shared" si="4"/>
        <v>101</v>
      </c>
      <c r="C108" s="99"/>
      <c r="D108" s="99" t="s">
        <v>355</v>
      </c>
      <c r="E108" s="13"/>
      <c r="F108" s="13" t="s">
        <v>21</v>
      </c>
      <c r="G108" s="22" t="s">
        <v>36</v>
      </c>
      <c r="H108" s="79" t="s">
        <v>35</v>
      </c>
      <c r="I108" s="79" t="s">
        <v>356</v>
      </c>
      <c r="J108" s="24">
        <f>'LP II'!$A$2-RIGHT(I108,4)</f>
        <v>8</v>
      </c>
      <c r="K108" s="22" t="s">
        <v>36</v>
      </c>
      <c r="L108" s="13" t="s">
        <v>40</v>
      </c>
      <c r="M108" s="79" t="s">
        <v>36</v>
      </c>
      <c r="N108" s="79" t="s">
        <v>36</v>
      </c>
      <c r="O108" s="79" t="s">
        <v>36</v>
      </c>
      <c r="P108" s="79" t="s">
        <v>36</v>
      </c>
      <c r="Q108" s="79" t="s">
        <v>36</v>
      </c>
      <c r="R108" s="79" t="s">
        <v>36</v>
      </c>
      <c r="S108" s="79" t="s">
        <v>36</v>
      </c>
      <c r="T108" s="79" t="s">
        <v>36</v>
      </c>
      <c r="U108" s="79" t="s">
        <v>36</v>
      </c>
      <c r="V108" s="79" t="s">
        <v>36</v>
      </c>
      <c r="W108" s="79" t="s">
        <v>36</v>
      </c>
      <c r="X108" s="100" t="s">
        <v>40</v>
      </c>
      <c r="Y108" s="186" t="s">
        <v>36</v>
      </c>
      <c r="Z108" s="102" t="s">
        <v>41</v>
      </c>
      <c r="AA108" s="102" t="s">
        <v>56</v>
      </c>
      <c r="AB108" s="79" t="s">
        <v>57</v>
      </c>
      <c r="AC108" s="103" t="s">
        <v>58</v>
      </c>
      <c r="AD108" s="1" t="str">
        <f t="shared" si="3"/>
        <v xml:space="preserve"> </v>
      </c>
      <c r="AE108" s="16"/>
      <c r="AF108" s="17"/>
      <c r="AG108" s="14"/>
    </row>
    <row r="109" spans="1:33">
      <c r="A109" s="15"/>
      <c r="B109" s="13">
        <f t="shared" si="4"/>
        <v>102</v>
      </c>
      <c r="C109" s="143"/>
      <c r="D109" s="99" t="s">
        <v>357</v>
      </c>
      <c r="E109" s="138"/>
      <c r="F109" s="13" t="s">
        <v>21</v>
      </c>
      <c r="G109" s="22" t="s">
        <v>36</v>
      </c>
      <c r="H109" s="134" t="s">
        <v>115</v>
      </c>
      <c r="I109" s="134" t="s">
        <v>358</v>
      </c>
      <c r="J109" s="24">
        <f>'LP II'!$A$2-RIGHT(I109,4)</f>
        <v>2</v>
      </c>
      <c r="K109" s="22" t="s">
        <v>36</v>
      </c>
      <c r="L109" s="13" t="s">
        <v>40</v>
      </c>
      <c r="M109" s="79" t="s">
        <v>36</v>
      </c>
      <c r="N109" s="79" t="s">
        <v>36</v>
      </c>
      <c r="O109" s="79" t="s">
        <v>36</v>
      </c>
      <c r="P109" s="79" t="s">
        <v>36</v>
      </c>
      <c r="Q109" s="79" t="s">
        <v>36</v>
      </c>
      <c r="R109" s="79" t="s">
        <v>36</v>
      </c>
      <c r="S109" s="79" t="s">
        <v>36</v>
      </c>
      <c r="T109" s="79" t="s">
        <v>36</v>
      </c>
      <c r="U109" s="79" t="s">
        <v>36</v>
      </c>
      <c r="V109" s="79" t="s">
        <v>36</v>
      </c>
      <c r="W109" s="79" t="s">
        <v>36</v>
      </c>
      <c r="X109" s="100" t="s">
        <v>40</v>
      </c>
      <c r="Y109" s="186" t="s">
        <v>36</v>
      </c>
      <c r="Z109" s="194" t="s">
        <v>36</v>
      </c>
      <c r="AA109" s="194" t="s">
        <v>36</v>
      </c>
      <c r="AB109" s="79" t="s">
        <v>57</v>
      </c>
      <c r="AC109" s="103" t="s">
        <v>58</v>
      </c>
      <c r="AD109" s="1" t="str">
        <f t="shared" si="3"/>
        <v xml:space="preserve"> </v>
      </c>
      <c r="AE109" s="16"/>
      <c r="AF109" s="17"/>
      <c r="AG109" s="14"/>
    </row>
    <row r="110" spans="1:33">
      <c r="A110" s="15"/>
      <c r="B110" s="13">
        <f t="shared" si="4"/>
        <v>103</v>
      </c>
      <c r="C110" s="143"/>
      <c r="D110" s="167" t="s">
        <v>359</v>
      </c>
      <c r="E110" s="138"/>
      <c r="F110" s="22" t="s">
        <v>36</v>
      </c>
      <c r="G110" s="138" t="s">
        <v>22</v>
      </c>
      <c r="H110" s="138" t="s">
        <v>353</v>
      </c>
      <c r="I110" s="139" t="s">
        <v>360</v>
      </c>
      <c r="J110" s="24">
        <f>'LP II'!$A$2-RIGHT(I110,4)</f>
        <v>70</v>
      </c>
      <c r="K110" s="22" t="s">
        <v>36</v>
      </c>
      <c r="L110" s="22" t="s">
        <v>36</v>
      </c>
      <c r="M110" s="13" t="s">
        <v>40</v>
      </c>
      <c r="N110" s="22" t="s">
        <v>36</v>
      </c>
      <c r="O110" s="13" t="s">
        <v>40</v>
      </c>
      <c r="P110" s="22" t="s">
        <v>36</v>
      </c>
      <c r="Q110" s="13" t="s">
        <v>40</v>
      </c>
      <c r="R110" s="22" t="s">
        <v>36</v>
      </c>
      <c r="S110" s="13" t="s">
        <v>40</v>
      </c>
      <c r="T110" s="22" t="s">
        <v>36</v>
      </c>
      <c r="U110" s="22" t="s">
        <v>36</v>
      </c>
      <c r="V110" s="22" t="s">
        <v>36</v>
      </c>
      <c r="W110" s="22" t="s">
        <v>36</v>
      </c>
      <c r="X110" s="100" t="s">
        <v>36</v>
      </c>
      <c r="Y110" s="193" t="s">
        <v>36</v>
      </c>
      <c r="Z110" s="137" t="s">
        <v>41</v>
      </c>
      <c r="AA110" s="137" t="s">
        <v>51</v>
      </c>
      <c r="AB110" s="138" t="s">
        <v>43</v>
      </c>
      <c r="AC110" s="141" t="s">
        <v>83</v>
      </c>
      <c r="AD110" s="1" t="str">
        <f t="shared" si="3"/>
        <v>Lansia</v>
      </c>
      <c r="AE110" s="16"/>
      <c r="AF110" s="17"/>
      <c r="AG110" s="14"/>
    </row>
    <row r="111" spans="1:33">
      <c r="A111" s="15">
        <v>23</v>
      </c>
      <c r="B111" s="13">
        <f t="shared" si="4"/>
        <v>104</v>
      </c>
      <c r="C111" s="182" t="s">
        <v>361</v>
      </c>
      <c r="D111" s="167" t="s">
        <v>362</v>
      </c>
      <c r="E111" s="138" t="s">
        <v>35</v>
      </c>
      <c r="F111" s="13" t="s">
        <v>21</v>
      </c>
      <c r="G111" s="22" t="s">
        <v>36</v>
      </c>
      <c r="H111" s="138" t="s">
        <v>363</v>
      </c>
      <c r="I111" s="139" t="s">
        <v>364</v>
      </c>
      <c r="J111" s="24">
        <f>'LP II'!$A$2-RIGHT(I111,4)</f>
        <v>29</v>
      </c>
      <c r="K111" s="22" t="s">
        <v>365</v>
      </c>
      <c r="L111" s="13" t="s">
        <v>40</v>
      </c>
      <c r="M111" s="13" t="s">
        <v>36</v>
      </c>
      <c r="N111" s="13" t="s">
        <v>40</v>
      </c>
      <c r="O111" s="13" t="s">
        <v>36</v>
      </c>
      <c r="P111" s="13" t="s">
        <v>40</v>
      </c>
      <c r="Q111" s="13" t="s">
        <v>36</v>
      </c>
      <c r="R111" s="13" t="s">
        <v>40</v>
      </c>
      <c r="S111" s="13" t="s">
        <v>36</v>
      </c>
      <c r="T111" s="22" t="s">
        <v>36</v>
      </c>
      <c r="U111" s="22" t="s">
        <v>36</v>
      </c>
      <c r="V111" s="22" t="s">
        <v>36</v>
      </c>
      <c r="W111" s="22" t="s">
        <v>36</v>
      </c>
      <c r="X111" s="100" t="s">
        <v>36</v>
      </c>
      <c r="Y111" s="193" t="s">
        <v>36</v>
      </c>
      <c r="Z111" s="137" t="s">
        <v>55</v>
      </c>
      <c r="AA111" s="137" t="s">
        <v>42</v>
      </c>
      <c r="AB111" s="138" t="s">
        <v>43</v>
      </c>
      <c r="AC111" s="141" t="s">
        <v>44</v>
      </c>
      <c r="AD111" s="1" t="str">
        <f t="shared" si="3"/>
        <v xml:space="preserve"> </v>
      </c>
      <c r="AE111" s="16"/>
      <c r="AF111" s="17"/>
      <c r="AG111" s="14"/>
    </row>
    <row r="112" spans="1:33">
      <c r="A112" s="15"/>
      <c r="B112" s="13">
        <f t="shared" si="4"/>
        <v>105</v>
      </c>
      <c r="C112" s="99"/>
      <c r="D112" s="99" t="s">
        <v>366</v>
      </c>
      <c r="E112" s="13"/>
      <c r="F112" s="13" t="s">
        <v>36</v>
      </c>
      <c r="G112" s="22" t="s">
        <v>22</v>
      </c>
      <c r="H112" s="79" t="s">
        <v>367</v>
      </c>
      <c r="I112" s="79" t="s">
        <v>368</v>
      </c>
      <c r="J112" s="24">
        <f>'LP II'!$A$2-RIGHT(I112,4)</f>
        <v>27</v>
      </c>
      <c r="K112" s="22" t="s">
        <v>36</v>
      </c>
      <c r="L112" s="79" t="s">
        <v>36</v>
      </c>
      <c r="M112" s="79" t="s">
        <v>40</v>
      </c>
      <c r="N112" s="79" t="s">
        <v>36</v>
      </c>
      <c r="O112" s="79" t="s">
        <v>40</v>
      </c>
      <c r="P112" s="79" t="s">
        <v>36</v>
      </c>
      <c r="Q112" s="79" t="s">
        <v>40</v>
      </c>
      <c r="R112" s="79" t="s">
        <v>36</v>
      </c>
      <c r="S112" s="79" t="s">
        <v>40</v>
      </c>
      <c r="T112" s="79" t="s">
        <v>36</v>
      </c>
      <c r="U112" s="79" t="s">
        <v>36</v>
      </c>
      <c r="V112" s="79" t="s">
        <v>36</v>
      </c>
      <c r="W112" s="79" t="s">
        <v>36</v>
      </c>
      <c r="X112" s="100" t="s">
        <v>36</v>
      </c>
      <c r="Y112" s="101" t="s">
        <v>36</v>
      </c>
      <c r="Z112" s="102" t="s">
        <v>55</v>
      </c>
      <c r="AA112" s="102" t="s">
        <v>51</v>
      </c>
      <c r="AB112" s="79" t="s">
        <v>43</v>
      </c>
      <c r="AC112" s="103" t="s">
        <v>52</v>
      </c>
      <c r="AD112" s="1" t="str">
        <f t="shared" si="3"/>
        <v xml:space="preserve"> </v>
      </c>
      <c r="AE112" s="16"/>
      <c r="AF112" s="17"/>
      <c r="AG112" s="14"/>
    </row>
    <row r="113" spans="1:33">
      <c r="A113" s="15"/>
      <c r="B113" s="13">
        <f t="shared" si="4"/>
        <v>106</v>
      </c>
      <c r="C113" s="99"/>
      <c r="D113" s="99" t="s">
        <v>369</v>
      </c>
      <c r="E113" s="13"/>
      <c r="F113" s="13" t="s">
        <v>36</v>
      </c>
      <c r="G113" s="22" t="s">
        <v>22</v>
      </c>
      <c r="H113" s="79" t="s">
        <v>370</v>
      </c>
      <c r="I113" s="79" t="s">
        <v>371</v>
      </c>
      <c r="J113" s="24">
        <f>'LP II'!$A$2-RIGHT(I113,4)</f>
        <v>7</v>
      </c>
      <c r="K113" s="22" t="s">
        <v>36</v>
      </c>
      <c r="L113" s="79" t="s">
        <v>36</v>
      </c>
      <c r="M113" s="79" t="s">
        <v>40</v>
      </c>
      <c r="N113" s="79" t="s">
        <v>36</v>
      </c>
      <c r="O113" s="79" t="s">
        <v>36</v>
      </c>
      <c r="P113" s="79" t="s">
        <v>36</v>
      </c>
      <c r="Q113" s="79" t="s">
        <v>36</v>
      </c>
      <c r="R113" s="79" t="s">
        <v>36</v>
      </c>
      <c r="S113" s="79" t="s">
        <v>36</v>
      </c>
      <c r="T113" s="79" t="s">
        <v>36</v>
      </c>
      <c r="U113" s="79" t="s">
        <v>36</v>
      </c>
      <c r="V113" s="79" t="s">
        <v>36</v>
      </c>
      <c r="W113" s="79" t="s">
        <v>36</v>
      </c>
      <c r="X113" s="100" t="s">
        <v>36</v>
      </c>
      <c r="Y113" s="101" t="s">
        <v>40</v>
      </c>
      <c r="Z113" s="102" t="s">
        <v>228</v>
      </c>
      <c r="AA113" s="102" t="s">
        <v>56</v>
      </c>
      <c r="AB113" s="79" t="s">
        <v>57</v>
      </c>
      <c r="AC113" s="103" t="s">
        <v>58</v>
      </c>
      <c r="AD113" s="1" t="str">
        <f t="shared" si="3"/>
        <v xml:space="preserve"> </v>
      </c>
      <c r="AE113" s="16"/>
      <c r="AF113" s="17"/>
      <c r="AG113" s="14"/>
    </row>
    <row r="114" spans="1:33">
      <c r="A114" s="15"/>
      <c r="B114" s="13">
        <f t="shared" si="4"/>
        <v>107</v>
      </c>
      <c r="C114" s="99"/>
      <c r="D114" s="99" t="s">
        <v>372</v>
      </c>
      <c r="E114" s="13"/>
      <c r="F114" s="13" t="s">
        <v>36</v>
      </c>
      <c r="G114" s="22" t="s">
        <v>22</v>
      </c>
      <c r="H114" s="79" t="s">
        <v>35</v>
      </c>
      <c r="I114" s="79" t="s">
        <v>373</v>
      </c>
      <c r="J114" s="24">
        <f>'LP II'!$A$2-RIGHT(I114,4)</f>
        <v>3</v>
      </c>
      <c r="K114" s="22" t="s">
        <v>36</v>
      </c>
      <c r="L114" s="79" t="s">
        <v>36</v>
      </c>
      <c r="M114" s="79" t="s">
        <v>40</v>
      </c>
      <c r="N114" s="79" t="s">
        <v>36</v>
      </c>
      <c r="O114" s="79" t="s">
        <v>36</v>
      </c>
      <c r="P114" s="79" t="s">
        <v>36</v>
      </c>
      <c r="Q114" s="79" t="s">
        <v>36</v>
      </c>
      <c r="R114" s="79" t="s">
        <v>36</v>
      </c>
      <c r="S114" s="79" t="s">
        <v>36</v>
      </c>
      <c r="T114" s="79" t="s">
        <v>36</v>
      </c>
      <c r="U114" s="79" t="s">
        <v>36</v>
      </c>
      <c r="V114" s="79" t="s">
        <v>36</v>
      </c>
      <c r="W114" s="79" t="s">
        <v>36</v>
      </c>
      <c r="X114" s="100" t="s">
        <v>36</v>
      </c>
      <c r="Y114" s="101" t="s">
        <v>40</v>
      </c>
      <c r="Z114" s="102" t="s">
        <v>36</v>
      </c>
      <c r="AA114" s="102" t="s">
        <v>36</v>
      </c>
      <c r="AB114" s="79" t="s">
        <v>57</v>
      </c>
      <c r="AC114" s="103" t="s">
        <v>58</v>
      </c>
      <c r="AD114" s="1" t="str">
        <f t="shared" si="3"/>
        <v xml:space="preserve"> </v>
      </c>
      <c r="AE114" s="16"/>
      <c r="AF114" s="17"/>
      <c r="AG114" s="14"/>
    </row>
    <row r="115" spans="1:33">
      <c r="A115" s="15"/>
      <c r="B115" s="13">
        <f t="shared" si="4"/>
        <v>108</v>
      </c>
      <c r="C115" s="99"/>
      <c r="D115" s="99" t="s">
        <v>374</v>
      </c>
      <c r="E115" s="13"/>
      <c r="F115" s="13" t="s">
        <v>36</v>
      </c>
      <c r="G115" s="22" t="s">
        <v>22</v>
      </c>
      <c r="H115" s="79" t="s">
        <v>370</v>
      </c>
      <c r="I115" s="79" t="s">
        <v>375</v>
      </c>
      <c r="J115" s="24">
        <f>'LP II'!$A$2-RIGHT(I115,4)</f>
        <v>17</v>
      </c>
      <c r="K115" s="22" t="s">
        <v>36</v>
      </c>
      <c r="L115" s="79" t="s">
        <v>36</v>
      </c>
      <c r="M115" s="79" t="s">
        <v>40</v>
      </c>
      <c r="N115" s="79" t="s">
        <v>36</v>
      </c>
      <c r="O115" s="79" t="s">
        <v>36</v>
      </c>
      <c r="P115" s="79" t="s">
        <v>36</v>
      </c>
      <c r="Q115" s="79" t="s">
        <v>36</v>
      </c>
      <c r="R115" s="79" t="s">
        <v>36</v>
      </c>
      <c r="S115" s="79" t="s">
        <v>36</v>
      </c>
      <c r="T115" s="79" t="s">
        <v>36</v>
      </c>
      <c r="U115" s="79" t="s">
        <v>36</v>
      </c>
      <c r="V115" s="79" t="s">
        <v>36</v>
      </c>
      <c r="W115" s="100" t="s">
        <v>40</v>
      </c>
      <c r="X115" s="100" t="s">
        <v>36</v>
      </c>
      <c r="Y115" s="100" t="s">
        <v>36</v>
      </c>
      <c r="Z115" s="102" t="s">
        <v>61</v>
      </c>
      <c r="AA115" s="102" t="s">
        <v>56</v>
      </c>
      <c r="AB115" s="79" t="s">
        <v>57</v>
      </c>
      <c r="AC115" s="103" t="s">
        <v>95</v>
      </c>
      <c r="AD115" s="1" t="str">
        <f t="shared" si="3"/>
        <v xml:space="preserve"> </v>
      </c>
      <c r="AE115" s="16"/>
      <c r="AF115" s="17"/>
      <c r="AG115" s="14"/>
    </row>
    <row r="116" spans="1:33">
      <c r="A116" s="15"/>
      <c r="B116" s="13">
        <f t="shared" si="4"/>
        <v>109</v>
      </c>
      <c r="C116" s="99"/>
      <c r="D116" s="99" t="s">
        <v>376</v>
      </c>
      <c r="E116" s="99"/>
      <c r="F116" s="13" t="s">
        <v>21</v>
      </c>
      <c r="G116" s="22" t="s">
        <v>36</v>
      </c>
      <c r="H116" s="99" t="s">
        <v>370</v>
      </c>
      <c r="I116" s="79" t="s">
        <v>377</v>
      </c>
      <c r="J116" s="24">
        <f>'LP II'!$A$2-RIGHT(I116,4)</f>
        <v>58</v>
      </c>
      <c r="K116" s="22" t="s">
        <v>378</v>
      </c>
      <c r="L116" s="13" t="s">
        <v>40</v>
      </c>
      <c r="M116" s="13" t="s">
        <v>36</v>
      </c>
      <c r="N116" s="13" t="s">
        <v>40</v>
      </c>
      <c r="O116" s="13" t="s">
        <v>36</v>
      </c>
      <c r="P116" s="13" t="s">
        <v>40</v>
      </c>
      <c r="Q116" s="13" t="s">
        <v>36</v>
      </c>
      <c r="R116" s="13" t="s">
        <v>40</v>
      </c>
      <c r="S116" s="13" t="s">
        <v>36</v>
      </c>
      <c r="T116" s="79" t="s">
        <v>36</v>
      </c>
      <c r="U116" s="79" t="s">
        <v>36</v>
      </c>
      <c r="V116" s="79" t="s">
        <v>36</v>
      </c>
      <c r="W116" s="79" t="s">
        <v>36</v>
      </c>
      <c r="X116" s="79" t="s">
        <v>36</v>
      </c>
      <c r="Y116" s="79" t="s">
        <v>36</v>
      </c>
      <c r="Z116" s="79" t="s">
        <v>41</v>
      </c>
      <c r="AA116" s="79" t="s">
        <v>379</v>
      </c>
      <c r="AB116" s="79" t="s">
        <v>43</v>
      </c>
      <c r="AC116" s="79" t="s">
        <v>83</v>
      </c>
      <c r="AD116" s="1" t="str">
        <f t="shared" si="3"/>
        <v xml:space="preserve"> </v>
      </c>
      <c r="AE116" s="16"/>
      <c r="AF116" s="17"/>
      <c r="AG116" s="14"/>
    </row>
    <row r="117" spans="1:33">
      <c r="A117" s="15"/>
      <c r="B117" s="13">
        <f t="shared" si="4"/>
        <v>110</v>
      </c>
      <c r="C117" s="99"/>
      <c r="D117" s="99" t="s">
        <v>380</v>
      </c>
      <c r="E117" s="99"/>
      <c r="F117" s="13" t="s">
        <v>21</v>
      </c>
      <c r="G117" s="22" t="s">
        <v>36</v>
      </c>
      <c r="H117" s="99" t="s">
        <v>367</v>
      </c>
      <c r="I117" s="79" t="s">
        <v>381</v>
      </c>
      <c r="J117" s="24">
        <f>'LP II'!$A$2-RIGHT(I117,4)</f>
        <v>15</v>
      </c>
      <c r="K117" s="22" t="s">
        <v>36</v>
      </c>
      <c r="L117" s="13" t="s">
        <v>40</v>
      </c>
      <c r="M117" s="13" t="s">
        <v>36</v>
      </c>
      <c r="N117" s="13" t="s">
        <v>36</v>
      </c>
      <c r="O117" s="13" t="s">
        <v>36</v>
      </c>
      <c r="P117" s="13" t="s">
        <v>36</v>
      </c>
      <c r="Q117" s="13" t="s">
        <v>36</v>
      </c>
      <c r="R117" s="13" t="s">
        <v>36</v>
      </c>
      <c r="S117" s="13" t="s">
        <v>36</v>
      </c>
      <c r="T117" s="13" t="s">
        <v>36</v>
      </c>
      <c r="U117" s="13" t="s">
        <v>36</v>
      </c>
      <c r="V117" s="100" t="s">
        <v>40</v>
      </c>
      <c r="W117" s="79" t="s">
        <v>36</v>
      </c>
      <c r="X117" s="79" t="s">
        <v>36</v>
      </c>
      <c r="Y117" s="79" t="s">
        <v>36</v>
      </c>
      <c r="Z117" s="79" t="s">
        <v>61</v>
      </c>
      <c r="AA117" s="79" t="s">
        <v>56</v>
      </c>
      <c r="AB117" s="79" t="s">
        <v>57</v>
      </c>
      <c r="AC117" s="79" t="s">
        <v>95</v>
      </c>
      <c r="AD117" s="1" t="str">
        <f t="shared" si="3"/>
        <v xml:space="preserve"> </v>
      </c>
      <c r="AE117" s="16"/>
      <c r="AF117" s="17"/>
      <c r="AG117" s="14"/>
    </row>
    <row r="118" spans="1:33">
      <c r="A118" s="15">
        <v>24</v>
      </c>
      <c r="B118" s="13">
        <f t="shared" si="4"/>
        <v>111</v>
      </c>
      <c r="C118" s="182" t="s">
        <v>382</v>
      </c>
      <c r="D118" s="99" t="s">
        <v>383</v>
      </c>
      <c r="E118" s="13" t="s">
        <v>348</v>
      </c>
      <c r="F118" s="13" t="s">
        <v>21</v>
      </c>
      <c r="G118" s="22" t="s">
        <v>36</v>
      </c>
      <c r="H118" s="79" t="s">
        <v>70</v>
      </c>
      <c r="I118" s="79" t="s">
        <v>384</v>
      </c>
      <c r="J118" s="24">
        <f>'LP II'!$A$2-RIGHT(I118,4)</f>
        <v>30</v>
      </c>
      <c r="K118" s="99" t="s">
        <v>385</v>
      </c>
      <c r="L118" s="79" t="s">
        <v>40</v>
      </c>
      <c r="M118" s="79" t="s">
        <v>36</v>
      </c>
      <c r="N118" s="79" t="s">
        <v>40</v>
      </c>
      <c r="O118" s="79" t="s">
        <v>36</v>
      </c>
      <c r="P118" s="79" t="s">
        <v>40</v>
      </c>
      <c r="Q118" s="79" t="s">
        <v>36</v>
      </c>
      <c r="R118" s="79" t="s">
        <v>40</v>
      </c>
      <c r="S118" s="79" t="s">
        <v>36</v>
      </c>
      <c r="T118" s="79" t="s">
        <v>36</v>
      </c>
      <c r="U118" s="79" t="s">
        <v>36</v>
      </c>
      <c r="V118" s="79" t="s">
        <v>36</v>
      </c>
      <c r="W118" s="79" t="s">
        <v>36</v>
      </c>
      <c r="X118" s="100" t="s">
        <v>36</v>
      </c>
      <c r="Y118" s="101" t="s">
        <v>36</v>
      </c>
      <c r="Z118" s="102" t="s">
        <v>55</v>
      </c>
      <c r="AA118" s="102" t="s">
        <v>42</v>
      </c>
      <c r="AB118" s="79" t="s">
        <v>43</v>
      </c>
      <c r="AC118" s="103" t="s">
        <v>44</v>
      </c>
      <c r="AD118" s="1" t="str">
        <f t="shared" si="3"/>
        <v xml:space="preserve"> </v>
      </c>
      <c r="AE118" s="16"/>
      <c r="AF118" s="17"/>
      <c r="AG118" s="14"/>
    </row>
    <row r="119" spans="1:33">
      <c r="A119" s="15"/>
      <c r="B119" s="13">
        <f t="shared" si="4"/>
        <v>112</v>
      </c>
      <c r="C119" s="99"/>
      <c r="D119" s="99" t="s">
        <v>386</v>
      </c>
      <c r="E119" s="13"/>
      <c r="F119" s="22" t="s">
        <v>36</v>
      </c>
      <c r="G119" s="22" t="s">
        <v>22</v>
      </c>
      <c r="H119" s="79" t="s">
        <v>333</v>
      </c>
      <c r="I119" s="79" t="s">
        <v>387</v>
      </c>
      <c r="J119" s="24">
        <f>'LP II'!$A$2-RIGHT(I119,4)</f>
        <v>29</v>
      </c>
      <c r="K119" s="192" t="s">
        <v>36</v>
      </c>
      <c r="L119" s="79" t="s">
        <v>36</v>
      </c>
      <c r="M119" s="79" t="s">
        <v>40</v>
      </c>
      <c r="N119" s="79" t="s">
        <v>36</v>
      </c>
      <c r="O119" s="79" t="s">
        <v>40</v>
      </c>
      <c r="P119" s="79" t="s">
        <v>36</v>
      </c>
      <c r="Q119" s="79" t="s">
        <v>40</v>
      </c>
      <c r="R119" s="79" t="s">
        <v>36</v>
      </c>
      <c r="S119" s="79" t="s">
        <v>40</v>
      </c>
      <c r="T119" s="79" t="s">
        <v>36</v>
      </c>
      <c r="U119" s="79" t="s">
        <v>36</v>
      </c>
      <c r="V119" s="79" t="s">
        <v>36</v>
      </c>
      <c r="W119" s="79" t="s">
        <v>36</v>
      </c>
      <c r="X119" s="100" t="s">
        <v>36</v>
      </c>
      <c r="Y119" s="101" t="s">
        <v>36</v>
      </c>
      <c r="Z119" s="102" t="s">
        <v>55</v>
      </c>
      <c r="AA119" s="102" t="s">
        <v>76</v>
      </c>
      <c r="AB119" s="79" t="s">
        <v>43</v>
      </c>
      <c r="AC119" s="103" t="s">
        <v>52</v>
      </c>
      <c r="AD119" s="1" t="str">
        <f t="shared" si="3"/>
        <v xml:space="preserve"> </v>
      </c>
      <c r="AE119" s="16"/>
      <c r="AF119" s="17"/>
      <c r="AG119" s="14"/>
    </row>
    <row r="120" spans="1:33">
      <c r="A120" s="15">
        <v>25</v>
      </c>
      <c r="B120" s="13">
        <f t="shared" si="4"/>
        <v>113</v>
      </c>
      <c r="C120" s="182" t="s">
        <v>388</v>
      </c>
      <c r="D120" s="135" t="s">
        <v>389</v>
      </c>
      <c r="E120" s="138" t="s">
        <v>35</v>
      </c>
      <c r="F120" s="22" t="s">
        <v>21</v>
      </c>
      <c r="G120" s="13" t="s">
        <v>36</v>
      </c>
      <c r="H120" s="138" t="s">
        <v>115</v>
      </c>
      <c r="I120" s="139" t="s">
        <v>390</v>
      </c>
      <c r="J120" s="24">
        <f>'LP II'!$A$2-RIGHT(I120,4)</f>
        <v>31</v>
      </c>
      <c r="K120" s="137" t="s">
        <v>391</v>
      </c>
      <c r="L120" s="138" t="s">
        <v>40</v>
      </c>
      <c r="M120" s="137" t="s">
        <v>36</v>
      </c>
      <c r="N120" s="138" t="s">
        <v>40</v>
      </c>
      <c r="O120" s="137" t="s">
        <v>36</v>
      </c>
      <c r="P120" s="137" t="s">
        <v>40</v>
      </c>
      <c r="Q120" s="137" t="s">
        <v>36</v>
      </c>
      <c r="R120" s="137" t="s">
        <v>40</v>
      </c>
      <c r="S120" s="137" t="s">
        <v>36</v>
      </c>
      <c r="T120" s="138" t="s">
        <v>36</v>
      </c>
      <c r="U120" s="137" t="s">
        <v>36</v>
      </c>
      <c r="V120" s="137" t="s">
        <v>36</v>
      </c>
      <c r="W120" s="137" t="s">
        <v>36</v>
      </c>
      <c r="X120" s="137" t="s">
        <v>36</v>
      </c>
      <c r="Y120" s="138" t="s">
        <v>36</v>
      </c>
      <c r="Z120" s="134" t="s">
        <v>55</v>
      </c>
      <c r="AA120" s="134" t="s">
        <v>42</v>
      </c>
      <c r="AB120" s="134" t="s">
        <v>43</v>
      </c>
      <c r="AC120" s="141" t="s">
        <v>44</v>
      </c>
      <c r="AD120" s="1" t="str">
        <f t="shared" si="3"/>
        <v xml:space="preserve"> </v>
      </c>
      <c r="AE120" s="16"/>
      <c r="AF120" s="17"/>
      <c r="AG120" s="14"/>
    </row>
    <row r="121" spans="1:33">
      <c r="A121" s="15"/>
      <c r="B121" s="13">
        <f t="shared" si="4"/>
        <v>114</v>
      </c>
      <c r="C121" s="134"/>
      <c r="D121" s="135" t="s">
        <v>392</v>
      </c>
      <c r="E121" s="138"/>
      <c r="F121" s="22" t="s">
        <v>36</v>
      </c>
      <c r="G121" s="13" t="s">
        <v>22</v>
      </c>
      <c r="H121" s="138" t="s">
        <v>103</v>
      </c>
      <c r="I121" s="139" t="s">
        <v>393</v>
      </c>
      <c r="J121" s="24">
        <f>'LP II'!$A$2-RIGHT(I121,4)</f>
        <v>30</v>
      </c>
      <c r="K121" s="137" t="s">
        <v>36</v>
      </c>
      <c r="L121" s="138" t="s">
        <v>36</v>
      </c>
      <c r="M121" s="137" t="s">
        <v>40</v>
      </c>
      <c r="N121" s="138" t="s">
        <v>36</v>
      </c>
      <c r="O121" s="137" t="s">
        <v>40</v>
      </c>
      <c r="P121" s="137" t="s">
        <v>36</v>
      </c>
      <c r="Q121" s="137" t="s">
        <v>40</v>
      </c>
      <c r="R121" s="137" t="s">
        <v>36</v>
      </c>
      <c r="S121" s="137" t="s">
        <v>40</v>
      </c>
      <c r="T121" s="138" t="s">
        <v>36</v>
      </c>
      <c r="U121" s="137" t="s">
        <v>36</v>
      </c>
      <c r="V121" s="137" t="s">
        <v>36</v>
      </c>
      <c r="W121" s="137" t="s">
        <v>36</v>
      </c>
      <c r="X121" s="137" t="s">
        <v>36</v>
      </c>
      <c r="Y121" s="138" t="s">
        <v>36</v>
      </c>
      <c r="Z121" s="134" t="s">
        <v>41</v>
      </c>
      <c r="AA121" s="134" t="s">
        <v>51</v>
      </c>
      <c r="AB121" s="134" t="s">
        <v>43</v>
      </c>
      <c r="AC121" s="141" t="s">
        <v>52</v>
      </c>
      <c r="AD121" s="1" t="str">
        <f t="shared" si="3"/>
        <v xml:space="preserve"> </v>
      </c>
      <c r="AE121" s="16"/>
      <c r="AF121" s="17"/>
      <c r="AG121" s="14"/>
    </row>
    <row r="122" spans="1:33">
      <c r="A122" s="15"/>
      <c r="B122" s="13">
        <f t="shared" si="4"/>
        <v>115</v>
      </c>
      <c r="C122" s="134"/>
      <c r="D122" s="135" t="s">
        <v>394</v>
      </c>
      <c r="E122" s="138"/>
      <c r="F122" s="22" t="s">
        <v>36</v>
      </c>
      <c r="G122" s="13" t="s">
        <v>22</v>
      </c>
      <c r="H122" s="138" t="s">
        <v>115</v>
      </c>
      <c r="I122" s="139" t="s">
        <v>395</v>
      </c>
      <c r="J122" s="24">
        <f>'LP II'!$A$2-RIGHT(I122,4)</f>
        <v>9</v>
      </c>
      <c r="K122" s="137" t="s">
        <v>36</v>
      </c>
      <c r="L122" s="138" t="s">
        <v>36</v>
      </c>
      <c r="M122" s="137" t="s">
        <v>40</v>
      </c>
      <c r="N122" s="138" t="s">
        <v>36</v>
      </c>
      <c r="O122" s="137" t="s">
        <v>36</v>
      </c>
      <c r="P122" s="137" t="s">
        <v>36</v>
      </c>
      <c r="Q122" s="137" t="s">
        <v>36</v>
      </c>
      <c r="R122" s="137" t="s">
        <v>36</v>
      </c>
      <c r="S122" s="137" t="s">
        <v>36</v>
      </c>
      <c r="T122" s="138" t="s">
        <v>36</v>
      </c>
      <c r="U122" s="137" t="s">
        <v>36</v>
      </c>
      <c r="V122" s="137" t="s">
        <v>36</v>
      </c>
      <c r="W122" s="137" t="s">
        <v>36</v>
      </c>
      <c r="X122" s="137" t="s">
        <v>36</v>
      </c>
      <c r="Y122" s="138" t="s">
        <v>40</v>
      </c>
      <c r="Z122" s="134" t="s">
        <v>41</v>
      </c>
      <c r="AA122" s="194" t="s">
        <v>56</v>
      </c>
      <c r="AB122" s="134" t="s">
        <v>57</v>
      </c>
      <c r="AC122" s="141" t="s">
        <v>58</v>
      </c>
      <c r="AD122" s="1" t="str">
        <f t="shared" si="3"/>
        <v xml:space="preserve"> </v>
      </c>
      <c r="AE122" s="16"/>
      <c r="AF122" s="17"/>
      <c r="AG122" s="14"/>
    </row>
    <row r="123" spans="1:33">
      <c r="A123" s="15"/>
      <c r="B123" s="13">
        <f t="shared" si="4"/>
        <v>116</v>
      </c>
      <c r="C123" s="134"/>
      <c r="D123" s="135" t="s">
        <v>396</v>
      </c>
      <c r="E123" s="138"/>
      <c r="F123" s="22" t="s">
        <v>36</v>
      </c>
      <c r="G123" s="13" t="s">
        <v>22</v>
      </c>
      <c r="H123" s="138" t="s">
        <v>115</v>
      </c>
      <c r="I123" s="139" t="s">
        <v>397</v>
      </c>
      <c r="J123" s="24">
        <f>'LP II'!$A$2-RIGHT(I123,4)</f>
        <v>1</v>
      </c>
      <c r="K123" s="137" t="s">
        <v>36</v>
      </c>
      <c r="L123" s="138" t="s">
        <v>36</v>
      </c>
      <c r="M123" s="138" t="s">
        <v>36</v>
      </c>
      <c r="N123" s="138" t="s">
        <v>36</v>
      </c>
      <c r="O123" s="138" t="s">
        <v>36</v>
      </c>
      <c r="P123" s="138" t="s">
        <v>36</v>
      </c>
      <c r="Q123" s="138" t="s">
        <v>36</v>
      </c>
      <c r="R123" s="138" t="s">
        <v>36</v>
      </c>
      <c r="S123" s="138" t="s">
        <v>36</v>
      </c>
      <c r="T123" s="138" t="s">
        <v>36</v>
      </c>
      <c r="U123" s="138" t="s">
        <v>36</v>
      </c>
      <c r="V123" s="138" t="s">
        <v>36</v>
      </c>
      <c r="W123" s="138" t="s">
        <v>36</v>
      </c>
      <c r="X123" s="138" t="s">
        <v>36</v>
      </c>
      <c r="Y123" s="138" t="s">
        <v>40</v>
      </c>
      <c r="Z123" s="194" t="s">
        <v>36</v>
      </c>
      <c r="AA123" s="194" t="s">
        <v>36</v>
      </c>
      <c r="AB123" s="134" t="s">
        <v>57</v>
      </c>
      <c r="AC123" s="141" t="s">
        <v>58</v>
      </c>
      <c r="AD123" s="1" t="str">
        <f t="shared" si="3"/>
        <v xml:space="preserve"> </v>
      </c>
      <c r="AE123" s="16"/>
      <c r="AF123" s="17"/>
      <c r="AG123" s="14"/>
    </row>
    <row r="124" spans="1:33">
      <c r="A124" s="15">
        <v>26</v>
      </c>
      <c r="B124" s="13">
        <f t="shared" si="4"/>
        <v>117</v>
      </c>
      <c r="C124" s="182" t="s">
        <v>398</v>
      </c>
      <c r="D124" s="188" t="s">
        <v>399</v>
      </c>
      <c r="E124" s="138" t="s">
        <v>35</v>
      </c>
      <c r="F124" s="13" t="s">
        <v>21</v>
      </c>
      <c r="G124" s="22" t="s">
        <v>36</v>
      </c>
      <c r="H124" s="138" t="s">
        <v>65</v>
      </c>
      <c r="I124" s="139" t="s">
        <v>400</v>
      </c>
      <c r="J124" s="24">
        <f>'LP II'!$A$2-RIGHT(I124,4)</f>
        <v>33</v>
      </c>
      <c r="K124" s="22" t="s">
        <v>401</v>
      </c>
      <c r="L124" s="13" t="s">
        <v>40</v>
      </c>
      <c r="M124" s="22" t="s">
        <v>36</v>
      </c>
      <c r="N124" s="22" t="s">
        <v>36</v>
      </c>
      <c r="O124" s="22" t="s">
        <v>36</v>
      </c>
      <c r="P124" s="13" t="s">
        <v>40</v>
      </c>
      <c r="Q124" s="22" t="s">
        <v>36</v>
      </c>
      <c r="R124" s="13" t="s">
        <v>40</v>
      </c>
      <c r="S124" s="22" t="s">
        <v>36</v>
      </c>
      <c r="T124" s="22" t="s">
        <v>36</v>
      </c>
      <c r="U124" s="22" t="s">
        <v>36</v>
      </c>
      <c r="V124" s="22" t="s">
        <v>36</v>
      </c>
      <c r="W124" s="22" t="s">
        <v>36</v>
      </c>
      <c r="X124" s="185" t="s">
        <v>36</v>
      </c>
      <c r="Y124" s="185" t="s">
        <v>36</v>
      </c>
      <c r="Z124" s="22" t="s">
        <v>55</v>
      </c>
      <c r="AA124" s="22" t="s">
        <v>42</v>
      </c>
      <c r="AB124" s="137" t="s">
        <v>43</v>
      </c>
      <c r="AC124" s="141" t="s">
        <v>44</v>
      </c>
      <c r="AD124" s="1" t="str">
        <f t="shared" si="3"/>
        <v xml:space="preserve"> </v>
      </c>
      <c r="AE124" s="16"/>
      <c r="AF124" s="17"/>
      <c r="AG124" s="14"/>
    </row>
    <row r="125" spans="1:33">
      <c r="A125" s="15"/>
      <c r="B125" s="13">
        <f t="shared" si="4"/>
        <v>118</v>
      </c>
      <c r="C125" s="143"/>
      <c r="D125" s="188" t="s">
        <v>402</v>
      </c>
      <c r="E125" s="138"/>
      <c r="F125" s="22" t="s">
        <v>36</v>
      </c>
      <c r="G125" s="22" t="s">
        <v>22</v>
      </c>
      <c r="H125" s="138" t="s">
        <v>403</v>
      </c>
      <c r="I125" s="139" t="s">
        <v>404</v>
      </c>
      <c r="J125" s="24">
        <f>'LP II'!$A$2-RIGHT(I125,4)</f>
        <v>39</v>
      </c>
      <c r="K125" s="22" t="s">
        <v>36</v>
      </c>
      <c r="L125" s="13" t="s">
        <v>36</v>
      </c>
      <c r="M125" s="22" t="s">
        <v>40</v>
      </c>
      <c r="N125" s="22" t="s">
        <v>36</v>
      </c>
      <c r="O125" s="22" t="s">
        <v>40</v>
      </c>
      <c r="P125" s="13" t="s">
        <v>36</v>
      </c>
      <c r="Q125" s="22" t="s">
        <v>40</v>
      </c>
      <c r="R125" s="22" t="s">
        <v>36</v>
      </c>
      <c r="S125" s="22" t="s">
        <v>40</v>
      </c>
      <c r="T125" s="13" t="s">
        <v>36</v>
      </c>
      <c r="U125" s="22" t="s">
        <v>36</v>
      </c>
      <c r="V125" s="22" t="s">
        <v>36</v>
      </c>
      <c r="W125" s="22" t="s">
        <v>36</v>
      </c>
      <c r="X125" s="185" t="s">
        <v>36</v>
      </c>
      <c r="Y125" s="185" t="s">
        <v>36</v>
      </c>
      <c r="Z125" s="137" t="s">
        <v>55</v>
      </c>
      <c r="AA125" s="137" t="s">
        <v>51</v>
      </c>
      <c r="AB125" s="137" t="s">
        <v>43</v>
      </c>
      <c r="AC125" s="141" t="s">
        <v>52</v>
      </c>
      <c r="AD125" s="1" t="str">
        <f t="shared" si="3"/>
        <v xml:space="preserve"> </v>
      </c>
      <c r="AE125" s="16"/>
      <c r="AF125" s="17"/>
      <c r="AG125" s="14"/>
    </row>
    <row r="126" spans="1:33">
      <c r="A126" s="15"/>
      <c r="B126" s="13">
        <f t="shared" si="4"/>
        <v>119</v>
      </c>
      <c r="C126" s="143"/>
      <c r="D126" s="188" t="s">
        <v>405</v>
      </c>
      <c r="E126" s="138"/>
      <c r="F126" s="22" t="s">
        <v>36</v>
      </c>
      <c r="G126" s="22" t="s">
        <v>22</v>
      </c>
      <c r="H126" s="138" t="s">
        <v>115</v>
      </c>
      <c r="I126" s="139" t="s">
        <v>406</v>
      </c>
      <c r="J126" s="24">
        <f>'LP II'!$A$2-RIGHT(I126,4)</f>
        <v>2</v>
      </c>
      <c r="K126" s="22" t="s">
        <v>36</v>
      </c>
      <c r="L126" s="13" t="s">
        <v>36</v>
      </c>
      <c r="M126" s="13" t="s">
        <v>36</v>
      </c>
      <c r="N126" s="13" t="s">
        <v>36</v>
      </c>
      <c r="O126" s="13" t="s">
        <v>36</v>
      </c>
      <c r="P126" s="13" t="s">
        <v>36</v>
      </c>
      <c r="Q126" s="13" t="s">
        <v>36</v>
      </c>
      <c r="R126" s="13" t="s">
        <v>36</v>
      </c>
      <c r="S126" s="13" t="s">
        <v>36</v>
      </c>
      <c r="T126" s="13" t="s">
        <v>36</v>
      </c>
      <c r="U126" s="13" t="s">
        <v>36</v>
      </c>
      <c r="V126" s="13" t="s">
        <v>36</v>
      </c>
      <c r="W126" s="13" t="s">
        <v>36</v>
      </c>
      <c r="X126" s="185" t="s">
        <v>36</v>
      </c>
      <c r="Y126" s="22" t="s">
        <v>40</v>
      </c>
      <c r="Z126" s="185" t="s">
        <v>36</v>
      </c>
      <c r="AA126" s="185" t="s">
        <v>36</v>
      </c>
      <c r="AB126" s="137" t="s">
        <v>57</v>
      </c>
      <c r="AC126" s="141" t="s">
        <v>58</v>
      </c>
      <c r="AD126" s="1" t="str">
        <f t="shared" si="3"/>
        <v xml:space="preserve"> </v>
      </c>
      <c r="AE126" s="16"/>
      <c r="AF126" s="17"/>
      <c r="AG126" s="14"/>
    </row>
    <row r="127" spans="1:33">
      <c r="A127" s="15"/>
      <c r="B127" s="13">
        <f t="shared" si="4"/>
        <v>120</v>
      </c>
      <c r="C127" s="143"/>
      <c r="D127" s="188" t="s">
        <v>407</v>
      </c>
      <c r="E127" s="138"/>
      <c r="F127" s="22" t="s">
        <v>36</v>
      </c>
      <c r="G127" s="22" t="s">
        <v>22</v>
      </c>
      <c r="H127" s="138" t="s">
        <v>403</v>
      </c>
      <c r="I127" s="139" t="s">
        <v>408</v>
      </c>
      <c r="J127" s="24">
        <f>'LP II'!$A$2-RIGHT(I127,4)</f>
        <v>20</v>
      </c>
      <c r="K127" s="22" t="s">
        <v>36</v>
      </c>
      <c r="L127" s="13" t="s">
        <v>36</v>
      </c>
      <c r="M127" s="22" t="s">
        <v>40</v>
      </c>
      <c r="N127" s="22" t="s">
        <v>36</v>
      </c>
      <c r="O127" s="22" t="s">
        <v>36</v>
      </c>
      <c r="P127" s="22" t="s">
        <v>36</v>
      </c>
      <c r="Q127" s="22" t="s">
        <v>36</v>
      </c>
      <c r="R127" s="22" t="s">
        <v>36</v>
      </c>
      <c r="S127" s="22" t="s">
        <v>36</v>
      </c>
      <c r="T127" s="22" t="s">
        <v>36</v>
      </c>
      <c r="U127" s="22" t="s">
        <v>40</v>
      </c>
      <c r="V127" s="22" t="s">
        <v>36</v>
      </c>
      <c r="W127" s="22" t="s">
        <v>36</v>
      </c>
      <c r="X127" s="22" t="s">
        <v>36</v>
      </c>
      <c r="Y127" s="22" t="s">
        <v>36</v>
      </c>
      <c r="Z127" s="137" t="s">
        <v>55</v>
      </c>
      <c r="AA127" s="137" t="s">
        <v>56</v>
      </c>
      <c r="AB127" s="137" t="s">
        <v>57</v>
      </c>
      <c r="AC127" s="141" t="s">
        <v>277</v>
      </c>
      <c r="AD127" s="1" t="str">
        <f t="shared" si="3"/>
        <v xml:space="preserve"> </v>
      </c>
      <c r="AE127" s="16"/>
      <c r="AF127" s="17" t="s">
        <v>46</v>
      </c>
      <c r="AG127" s="14" t="s">
        <v>36</v>
      </c>
    </row>
    <row r="128" spans="1:33">
      <c r="A128" s="15"/>
      <c r="B128" s="13">
        <f t="shared" si="4"/>
        <v>121</v>
      </c>
      <c r="C128" s="143"/>
      <c r="D128" s="188"/>
      <c r="E128" s="138"/>
      <c r="F128" s="22" t="s">
        <v>36</v>
      </c>
      <c r="G128" s="22" t="s">
        <v>22</v>
      </c>
      <c r="H128" s="138"/>
      <c r="I128" s="139"/>
      <c r="J128" s="24"/>
      <c r="K128" s="22"/>
      <c r="L128" s="13" t="s">
        <v>36</v>
      </c>
      <c r="M128" s="22" t="s">
        <v>40</v>
      </c>
      <c r="N128" s="22"/>
      <c r="O128" s="22"/>
      <c r="P128" s="22"/>
      <c r="Q128" s="22"/>
      <c r="R128" s="22"/>
      <c r="S128" s="22"/>
      <c r="T128" s="22"/>
      <c r="U128" s="22"/>
      <c r="V128" s="22"/>
      <c r="W128" s="22" t="s">
        <v>40</v>
      </c>
      <c r="X128" s="22"/>
      <c r="Y128" s="22"/>
      <c r="Z128" s="137" t="s">
        <v>61</v>
      </c>
      <c r="AA128" s="137" t="s">
        <v>56</v>
      </c>
      <c r="AB128" s="137" t="s">
        <v>57</v>
      </c>
      <c r="AC128" s="141" t="s">
        <v>277</v>
      </c>
      <c r="AE128" s="16"/>
      <c r="AF128" s="17"/>
      <c r="AG128" s="14"/>
    </row>
    <row r="129" spans="1:33">
      <c r="A129" s="15">
        <v>27</v>
      </c>
      <c r="B129" s="13">
        <f t="shared" si="4"/>
        <v>122</v>
      </c>
      <c r="C129" s="182" t="s">
        <v>409</v>
      </c>
      <c r="D129" s="158" t="s">
        <v>410</v>
      </c>
      <c r="E129" s="13" t="s">
        <v>35</v>
      </c>
      <c r="F129" s="22" t="s">
        <v>21</v>
      </c>
      <c r="G129" s="22" t="s">
        <v>36</v>
      </c>
      <c r="H129" s="13" t="s">
        <v>411</v>
      </c>
      <c r="I129" s="184" t="s">
        <v>412</v>
      </c>
      <c r="J129" s="24">
        <f>'LP IV'!$A$2-RIGHT(I129,4)</f>
        <v>27</v>
      </c>
      <c r="K129" s="22" t="s">
        <v>413</v>
      </c>
      <c r="L129" s="13" t="s">
        <v>40</v>
      </c>
      <c r="M129" s="22" t="s">
        <v>36</v>
      </c>
      <c r="N129" s="13" t="s">
        <v>40</v>
      </c>
      <c r="O129" s="22" t="s">
        <v>36</v>
      </c>
      <c r="P129" s="13" t="s">
        <v>40</v>
      </c>
      <c r="Q129" s="22" t="s">
        <v>36</v>
      </c>
      <c r="R129" s="13" t="s">
        <v>40</v>
      </c>
      <c r="S129" s="22" t="s">
        <v>36</v>
      </c>
      <c r="T129" s="22" t="s">
        <v>36</v>
      </c>
      <c r="U129" s="22" t="s">
        <v>36</v>
      </c>
      <c r="V129" s="22" t="s">
        <v>36</v>
      </c>
      <c r="W129" s="22" t="s">
        <v>36</v>
      </c>
      <c r="X129" s="22" t="s">
        <v>36</v>
      </c>
      <c r="Y129" s="22" t="s">
        <v>36</v>
      </c>
      <c r="Z129" s="102" t="s">
        <v>55</v>
      </c>
      <c r="AA129" s="102" t="s">
        <v>414</v>
      </c>
      <c r="AB129" s="79" t="s">
        <v>43</v>
      </c>
      <c r="AC129" s="103" t="s">
        <v>44</v>
      </c>
      <c r="AD129" s="1" t="str">
        <f t="shared" si="3"/>
        <v xml:space="preserve"> </v>
      </c>
      <c r="AE129" s="16"/>
      <c r="AF129" s="17"/>
      <c r="AG129" s="14"/>
    </row>
    <row r="130" spans="1:33">
      <c r="A130" s="15"/>
      <c r="B130" s="13">
        <f t="shared" si="4"/>
        <v>123</v>
      </c>
      <c r="C130" s="79"/>
      <c r="D130" s="158" t="s">
        <v>415</v>
      </c>
      <c r="E130" s="13"/>
      <c r="F130" s="22" t="s">
        <v>36</v>
      </c>
      <c r="G130" s="13" t="s">
        <v>22</v>
      </c>
      <c r="H130" s="22" t="s">
        <v>86</v>
      </c>
      <c r="I130" s="184" t="s">
        <v>416</v>
      </c>
      <c r="J130" s="24">
        <f>'LP IV'!$A$2-RIGHT(I130,4)</f>
        <v>28</v>
      </c>
      <c r="K130" s="22" t="s">
        <v>36</v>
      </c>
      <c r="L130" s="22" t="s">
        <v>36</v>
      </c>
      <c r="M130" s="13" t="s">
        <v>40</v>
      </c>
      <c r="N130" s="22" t="s">
        <v>36</v>
      </c>
      <c r="O130" s="13" t="s">
        <v>40</v>
      </c>
      <c r="P130" s="22" t="s">
        <v>36</v>
      </c>
      <c r="Q130" s="13" t="s">
        <v>40</v>
      </c>
      <c r="R130" s="22" t="s">
        <v>36</v>
      </c>
      <c r="S130" s="13" t="s">
        <v>40</v>
      </c>
      <c r="T130" s="22" t="s">
        <v>36</v>
      </c>
      <c r="U130" s="22" t="s">
        <v>36</v>
      </c>
      <c r="V130" s="22" t="s">
        <v>36</v>
      </c>
      <c r="W130" s="22" t="s">
        <v>36</v>
      </c>
      <c r="X130" s="22" t="s">
        <v>36</v>
      </c>
      <c r="Y130" s="22" t="s">
        <v>36</v>
      </c>
      <c r="Z130" s="79" t="s">
        <v>154</v>
      </c>
      <c r="AA130" s="79" t="s">
        <v>76</v>
      </c>
      <c r="AB130" s="79" t="s">
        <v>43</v>
      </c>
      <c r="AC130" s="103" t="s">
        <v>52</v>
      </c>
      <c r="AD130" s="1" t="str">
        <f t="shared" si="3"/>
        <v xml:space="preserve"> </v>
      </c>
      <c r="AE130" s="16"/>
      <c r="AF130" s="17"/>
      <c r="AG130" s="14"/>
    </row>
    <row r="131" spans="1:33">
      <c r="A131" s="15"/>
      <c r="B131" s="13">
        <f t="shared" si="4"/>
        <v>124</v>
      </c>
      <c r="C131" s="79"/>
      <c r="D131" s="158" t="s">
        <v>417</v>
      </c>
      <c r="E131" s="13"/>
      <c r="F131" s="22" t="s">
        <v>21</v>
      </c>
      <c r="G131" s="22" t="s">
        <v>36</v>
      </c>
      <c r="H131" s="22" t="s">
        <v>115</v>
      </c>
      <c r="I131" s="184" t="s">
        <v>418</v>
      </c>
      <c r="J131" s="24">
        <f>'LP IV'!$A$2-RIGHT(I131,4)</f>
        <v>2</v>
      </c>
      <c r="K131" s="22"/>
      <c r="L131" s="22" t="s">
        <v>36</v>
      </c>
      <c r="M131" s="22" t="s">
        <v>36</v>
      </c>
      <c r="N131" s="22" t="s">
        <v>36</v>
      </c>
      <c r="O131" s="22" t="s">
        <v>36</v>
      </c>
      <c r="P131" s="22" t="s">
        <v>36</v>
      </c>
      <c r="Q131" s="22" t="s">
        <v>36</v>
      </c>
      <c r="R131" s="22" t="s">
        <v>36</v>
      </c>
      <c r="S131" s="22" t="s">
        <v>36</v>
      </c>
      <c r="T131" s="22" t="s">
        <v>36</v>
      </c>
      <c r="U131" s="22" t="s">
        <v>36</v>
      </c>
      <c r="V131" s="22" t="s">
        <v>36</v>
      </c>
      <c r="W131" s="22" t="s">
        <v>36</v>
      </c>
      <c r="X131" s="13" t="s">
        <v>40</v>
      </c>
      <c r="Y131" s="22" t="s">
        <v>36</v>
      </c>
      <c r="Z131" s="102" t="s">
        <v>36</v>
      </c>
      <c r="AA131" s="102" t="s">
        <v>36</v>
      </c>
      <c r="AB131" s="79" t="s">
        <v>57</v>
      </c>
      <c r="AC131" s="103" t="s">
        <v>58</v>
      </c>
      <c r="AD131" s="1" t="str">
        <f t="shared" si="3"/>
        <v xml:space="preserve"> </v>
      </c>
      <c r="AE131" s="16"/>
      <c r="AF131" s="17"/>
      <c r="AG131" s="14"/>
    </row>
    <row r="132" spans="1:33">
      <c r="A132" s="15"/>
      <c r="B132" s="13"/>
      <c r="C132" s="18"/>
      <c r="D132" s="19"/>
      <c r="E132" s="20"/>
      <c r="F132" s="21"/>
      <c r="G132" s="22"/>
      <c r="H132" s="22"/>
      <c r="I132" s="23"/>
      <c r="J132" s="24"/>
      <c r="K132" s="22"/>
      <c r="L132" s="13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13"/>
      <c r="Y132" s="22"/>
      <c r="Z132" s="22"/>
      <c r="AA132" s="22"/>
      <c r="AB132" s="20"/>
      <c r="AC132" s="25"/>
      <c r="AD132" s="1" t="str">
        <f>IF(J132&gt;=60,"Lansia"," ")</f>
        <v xml:space="preserve"> </v>
      </c>
      <c r="AE132" s="16"/>
      <c r="AF132" s="17" t="s">
        <v>46</v>
      </c>
      <c r="AG132" s="14" t="s">
        <v>36</v>
      </c>
    </row>
    <row r="133" spans="1:33" ht="18" customHeight="1">
      <c r="A133" s="282" t="s">
        <v>419</v>
      </c>
      <c r="B133" s="260"/>
      <c r="C133" s="260"/>
      <c r="D133" s="260"/>
      <c r="E133" s="260"/>
      <c r="F133" s="26">
        <f>COUNTIF($F$8:$F$132,F135)</f>
        <v>66</v>
      </c>
      <c r="G133" s="26">
        <f>COUNTIF($G$8:$G$132,F136)</f>
        <v>58</v>
      </c>
      <c r="H133" s="26"/>
      <c r="I133" s="26"/>
      <c r="J133" s="26"/>
      <c r="K133" s="26"/>
      <c r="L133" s="26">
        <f>COUNTIF($L$8:$L$132,$K$135)</f>
        <v>62</v>
      </c>
      <c r="M133" s="26">
        <f>COUNTIF($M$8:$M$132,$K$136)</f>
        <v>55</v>
      </c>
      <c r="N133" s="26">
        <f>COUNTIF($N$8:$N$132,$K$135)</f>
        <v>33</v>
      </c>
      <c r="O133" s="26">
        <f>COUNTIF($O$8:$O$132,$K$136)</f>
        <v>35</v>
      </c>
      <c r="P133" s="26">
        <f>COUNTIF($P$8:$P$132,$K$135)</f>
        <v>24</v>
      </c>
      <c r="Q133" s="26">
        <f>COUNTIF($Q$8:$Q$132,$K$136)</f>
        <v>26</v>
      </c>
      <c r="R133" s="26">
        <f>COUNTIF($R$8:$R$132,$K$135)</f>
        <v>27</v>
      </c>
      <c r="S133" s="26">
        <f>COUNTIF($S$8:$S$132,$K$135)</f>
        <v>29</v>
      </c>
      <c r="T133" s="26">
        <f>COUNTIF($T$8:$T$132,$K$135)</f>
        <v>15</v>
      </c>
      <c r="U133" s="26">
        <f>COUNTIF($U$8:$U$132,$K$135)</f>
        <v>10</v>
      </c>
      <c r="V133" s="26">
        <f>COUNTIF($V$8:$V$132,$K$135)</f>
        <v>7</v>
      </c>
      <c r="W133" s="26">
        <f>COUNTIF($W$8:$W$132,$K$136)</f>
        <v>6</v>
      </c>
      <c r="X133" s="26">
        <f>COUNTIF($X$8:$X$132,$K$135)</f>
        <v>17</v>
      </c>
      <c r="Y133" s="26">
        <f>COUNTIF($Y$8:$Y$132,$K$136)</f>
        <v>13</v>
      </c>
      <c r="Z133" s="26"/>
      <c r="AA133" s="27"/>
      <c r="AB133" s="27"/>
      <c r="AC133" s="28"/>
      <c r="AD133" s="1" t="str">
        <f>IF(J133&gt;=60,"Lansia"," ")</f>
        <v xml:space="preserve"> </v>
      </c>
      <c r="AF133" s="17" t="s">
        <v>46</v>
      </c>
    </row>
    <row r="134" spans="1:33" ht="18" customHeight="1" thickBot="1">
      <c r="A134" s="283" t="s">
        <v>420</v>
      </c>
      <c r="B134" s="284"/>
      <c r="C134" s="284"/>
      <c r="D134" s="284"/>
      <c r="E134" s="284"/>
      <c r="F134" s="277">
        <f>F133+G133</f>
        <v>124</v>
      </c>
      <c r="G134" s="278"/>
      <c r="H134" s="29"/>
      <c r="I134" s="29"/>
      <c r="J134" s="29"/>
      <c r="K134" s="29"/>
      <c r="L134" s="277">
        <f>L133+M133</f>
        <v>117</v>
      </c>
      <c r="M134" s="278"/>
      <c r="N134" s="277">
        <f>N133+O133</f>
        <v>68</v>
      </c>
      <c r="O134" s="278"/>
      <c r="P134" s="277">
        <f>P133+Q133</f>
        <v>50</v>
      </c>
      <c r="Q134" s="278"/>
      <c r="R134" s="30">
        <f>R133</f>
        <v>27</v>
      </c>
      <c r="S134" s="30">
        <f>S133</f>
        <v>29</v>
      </c>
      <c r="T134" s="277">
        <f>T133+U133</f>
        <v>25</v>
      </c>
      <c r="U134" s="278"/>
      <c r="V134" s="277">
        <f>V133+W133</f>
        <v>13</v>
      </c>
      <c r="W134" s="278"/>
      <c r="X134" s="277">
        <f>X133+Y133</f>
        <v>30</v>
      </c>
      <c r="Y134" s="278"/>
      <c r="Z134" s="29"/>
      <c r="AA134" s="31"/>
      <c r="AB134" s="31"/>
      <c r="AC134" s="32"/>
      <c r="AD134" s="1" t="str">
        <f>IF(J134&gt;=60,"Lansia"," ")</f>
        <v xml:space="preserve"> </v>
      </c>
      <c r="AF134" s="17" t="s">
        <v>46</v>
      </c>
    </row>
    <row r="135" spans="1:33" ht="15.75" thickTop="1">
      <c r="A135" s="33"/>
      <c r="B135" s="34"/>
      <c r="D135" s="35"/>
      <c r="E135" s="36"/>
      <c r="F135" s="37" t="s">
        <v>21</v>
      </c>
      <c r="G135" s="37">
        <f>COUNTIF($F$8:$F$61,F135)</f>
        <v>30</v>
      </c>
      <c r="H135" s="38"/>
      <c r="J135" s="39" t="s">
        <v>43</v>
      </c>
      <c r="K135" s="40" t="s">
        <v>40</v>
      </c>
      <c r="L135" s="275">
        <f>COUNTIF($AB$8:$AB$132,J135)</f>
        <v>52</v>
      </c>
      <c r="M135" s="275"/>
      <c r="N135" s="276"/>
      <c r="O135" s="41"/>
      <c r="P135" s="279" t="s">
        <v>421</v>
      </c>
      <c r="Q135" s="279"/>
      <c r="R135" s="42">
        <f>COUNTIFS($F$8:$F$127,"L",$Z$8:$Z$127,"=S3")</f>
        <v>0</v>
      </c>
      <c r="S135" s="42">
        <f>COUNTIFS($G$8:$G$127,"P",$Z$8:$Z$127,"=S3")</f>
        <v>0</v>
      </c>
      <c r="T135" s="43"/>
      <c r="U135" s="280" t="s">
        <v>422</v>
      </c>
      <c r="V135" s="280"/>
      <c r="W135" s="280"/>
      <c r="X135" s="281"/>
      <c r="Y135" s="44">
        <f>COUNTIFS($F$8:$F$127,"L",$AA$8:$AA$127,"=Buruh")</f>
        <v>0</v>
      </c>
      <c r="Z135" s="45">
        <f>COUNTIFS($G$8:$G$127,"P",$AA$8:$AA$127,"=Buruh")</f>
        <v>0</v>
      </c>
      <c r="AA135" s="43"/>
      <c r="AB135" s="43"/>
      <c r="AD135" s="1" t="str">
        <f t="shared" ref="AD135:AD142" si="5">IF(J135&gt;=60,"Lansia"," ")</f>
        <v>Lansia</v>
      </c>
    </row>
    <row r="136" spans="1:33" ht="15" customHeight="1">
      <c r="A136" s="33"/>
      <c r="B136" s="46">
        <f>COUNT(A8:A132)</f>
        <v>26</v>
      </c>
      <c r="D136" s="47"/>
      <c r="E136" s="48"/>
      <c r="F136" s="49" t="s">
        <v>22</v>
      </c>
      <c r="G136" s="50">
        <f>COUNTIF($G$8:$G$61,F136)</f>
        <v>24</v>
      </c>
      <c r="J136" s="51" t="s">
        <v>57</v>
      </c>
      <c r="K136" s="52" t="s">
        <v>40</v>
      </c>
      <c r="L136" s="275">
        <f>COUNTIF($AB$8:$AB$132,J136)</f>
        <v>72</v>
      </c>
      <c r="M136" s="275"/>
      <c r="N136" s="276"/>
      <c r="O136" s="53"/>
      <c r="P136" s="266" t="s">
        <v>166</v>
      </c>
      <c r="Q136" s="266"/>
      <c r="R136" s="54">
        <f>COUNTIFS($F$8:$F$127,"L",$Z$8:$Z$127,"=S2")</f>
        <v>1</v>
      </c>
      <c r="S136" s="54">
        <f>COUNTIFS($G$8:$G$127,"P",$Z$8:$Z$127,"=S2")</f>
        <v>0</v>
      </c>
      <c r="T136" s="55"/>
      <c r="U136" s="267" t="s">
        <v>423</v>
      </c>
      <c r="V136" s="267"/>
      <c r="W136" s="267"/>
      <c r="X136" s="268"/>
      <c r="Y136" s="56">
        <f>COUNTIFS($F$8:$F$127,"L",$AA$8:$AA$127,"=Tukang Bengkel")</f>
        <v>0</v>
      </c>
      <c r="Z136" s="54">
        <f>COUNTIFS($G$8:$G$127,"P",$AA$8:$AA$127,"=Tukang Bengkel")</f>
        <v>0</v>
      </c>
      <c r="AA136" s="57"/>
      <c r="AB136" s="58"/>
      <c r="AD136" s="1" t="str">
        <f t="shared" si="5"/>
        <v>Lansia</v>
      </c>
    </row>
    <row r="137" spans="1:33" ht="15" customHeight="1">
      <c r="A137" s="33"/>
      <c r="B137" s="34"/>
      <c r="D137" s="47"/>
      <c r="E137" s="48"/>
      <c r="F137" s="49" t="s">
        <v>424</v>
      </c>
      <c r="G137" s="49">
        <f>SUM(G135:G136)</f>
        <v>54</v>
      </c>
      <c r="J137" s="271" t="s">
        <v>419</v>
      </c>
      <c r="K137" s="272"/>
      <c r="L137" s="273">
        <f>SUM(L135:N136)</f>
        <v>124</v>
      </c>
      <c r="M137" s="273"/>
      <c r="N137" s="274"/>
      <c r="O137" s="53"/>
      <c r="P137" s="266" t="s">
        <v>75</v>
      </c>
      <c r="Q137" s="266"/>
      <c r="R137" s="54">
        <f>COUNTIFS($F$8:$F$127,"L",$Z$8:$Z$127,"=S1")</f>
        <v>5</v>
      </c>
      <c r="S137" s="54">
        <f>COUNTIFS($G$8:$G$127,"P",$Z$8:$Z$127,"=s1")</f>
        <v>7</v>
      </c>
      <c r="T137" s="59"/>
      <c r="U137" s="267" t="s">
        <v>425</v>
      </c>
      <c r="V137" s="267"/>
      <c r="W137" s="267"/>
      <c r="X137" s="268"/>
      <c r="Y137" s="56">
        <f>COUNTIFS($F$8:$F$127,"L",$AA$8:$AA$127,"=prt")</f>
        <v>0</v>
      </c>
      <c r="Z137" s="54">
        <f>COUNTIFS($G$8:$G$127,"P",$AA$8:$AA$127,"=prt")</f>
        <v>0</v>
      </c>
      <c r="AA137" s="60"/>
      <c r="AB137" s="58"/>
      <c r="AD137" s="1" t="str">
        <f t="shared" si="5"/>
        <v>Lansia</v>
      </c>
    </row>
    <row r="138" spans="1:33" ht="15" customHeight="1">
      <c r="A138" s="33"/>
      <c r="B138" s="34"/>
      <c r="D138" s="47"/>
      <c r="J138" s="61" t="s">
        <v>82</v>
      </c>
      <c r="K138" s="62"/>
      <c r="L138" s="275">
        <f>COUNTIF($K$8:$K$132,J138)</f>
        <v>2</v>
      </c>
      <c r="M138" s="275"/>
      <c r="N138" s="276"/>
      <c r="O138" s="53"/>
      <c r="P138" s="260" t="s">
        <v>157</v>
      </c>
      <c r="Q138" s="260"/>
      <c r="R138" s="54">
        <f>COUNTIFS($F$8:$F$127,"L",$Z$8:$Z$127,"=D4")</f>
        <v>0</v>
      </c>
      <c r="S138" s="54">
        <f>COUNTIFS($G$8:$G$127,"P",$Z$8:$Z$127,"=d4")</f>
        <v>1</v>
      </c>
      <c r="T138" s="43"/>
      <c r="U138" s="267" t="s">
        <v>51</v>
      </c>
      <c r="V138" s="267"/>
      <c r="W138" s="267"/>
      <c r="X138" s="268"/>
      <c r="Y138" s="56">
        <f>COUNTIFS($F$8:$F$127,"L",$AA$8:$AA$127,"=irt")</f>
        <v>0</v>
      </c>
      <c r="Z138" s="54">
        <f>COUNTIFS($G$8:$G$127,"P",$AA$8:$AA$127,"=irt")</f>
        <v>16</v>
      </c>
      <c r="AA138" s="60"/>
      <c r="AB138" s="58"/>
      <c r="AD138" s="1" t="str">
        <f t="shared" si="5"/>
        <v>Lansia</v>
      </c>
    </row>
    <row r="139" spans="1:33" ht="15" customHeight="1">
      <c r="A139" s="33"/>
      <c r="B139" s="34"/>
      <c r="C139" s="46" t="s">
        <v>426</v>
      </c>
      <c r="D139" s="63"/>
      <c r="E139" s="64"/>
      <c r="H139" s="65"/>
      <c r="J139" s="61" t="s">
        <v>378</v>
      </c>
      <c r="K139" s="62"/>
      <c r="L139" s="275">
        <f>COUNTIF($K$8:$K$132,J139)</f>
        <v>1</v>
      </c>
      <c r="M139" s="275"/>
      <c r="N139" s="276"/>
      <c r="O139" s="53"/>
      <c r="P139" s="266" t="s">
        <v>154</v>
      </c>
      <c r="Q139" s="266"/>
      <c r="R139" s="54">
        <f>COUNTIFS($F$8:$F$127,"L",$Z$8:$Z$127,"=d3")</f>
        <v>1</v>
      </c>
      <c r="S139" s="54">
        <f>COUNTIFS($G$8:$G$127,"P",$Z$8:$Z$127,"=d3")</f>
        <v>1</v>
      </c>
      <c r="T139" s="43"/>
      <c r="U139" s="267" t="s">
        <v>427</v>
      </c>
      <c r="V139" s="267"/>
      <c r="W139" s="267"/>
      <c r="X139" s="268"/>
      <c r="Y139" s="56">
        <f>COUNTIFS($F$8:$F$127,"L",$AA$8:$AA$127,"=advokat")</f>
        <v>0</v>
      </c>
      <c r="Z139" s="54">
        <f>COUNTIFS($G$8:$G$127,"P",$AA$8:$AA$127,"=advokat")</f>
        <v>0</v>
      </c>
      <c r="AA139" s="60"/>
      <c r="AB139" s="58"/>
      <c r="AD139" s="1" t="str">
        <f t="shared" si="5"/>
        <v>Lansia</v>
      </c>
    </row>
    <row r="140" spans="1:33" ht="15" customHeight="1">
      <c r="C140" s="46" t="s">
        <v>428</v>
      </c>
      <c r="D140" s="67">
        <v>92</v>
      </c>
      <c r="E140" s="64"/>
      <c r="J140" s="61" t="s">
        <v>429</v>
      </c>
      <c r="K140" s="68"/>
      <c r="L140" s="275">
        <f>SUM(T134:Y134)</f>
        <v>68</v>
      </c>
      <c r="M140" s="276"/>
      <c r="N140" s="276"/>
      <c r="O140" s="53"/>
      <c r="P140" s="266" t="s">
        <v>430</v>
      </c>
      <c r="Q140" s="266"/>
      <c r="R140" s="54">
        <f>COUNTIFS($F$8:$F$127,"L",$Z$8:$Z$127,"=d2")</f>
        <v>0</v>
      </c>
      <c r="S140" s="54">
        <f>COUNTIFS($G$8:$G$127,"P",$Z$8:$Z$127,"=d2")</f>
        <v>0</v>
      </c>
      <c r="T140" s="43"/>
      <c r="U140" s="267" t="s">
        <v>94</v>
      </c>
      <c r="V140" s="267"/>
      <c r="W140" s="267"/>
      <c r="X140" s="268"/>
      <c r="Y140" s="56">
        <f>COUNTIFS($F$8:$F$127,"L",$AA$8:$AA$127,"=mahasiswa")</f>
        <v>2</v>
      </c>
      <c r="Z140" s="54">
        <f>COUNTIFS($G$8:$G$127,"P",$AA$8:$AA$127,"=mahasiswa")</f>
        <v>5</v>
      </c>
      <c r="AA140" s="60"/>
      <c r="AB140" s="58"/>
      <c r="AD140" s="1" t="str">
        <f t="shared" si="5"/>
        <v>Lansia</v>
      </c>
    </row>
    <row r="141" spans="1:33" ht="15" customHeight="1">
      <c r="C141" s="46" t="s">
        <v>431</v>
      </c>
      <c r="D141" s="46">
        <v>8</v>
      </c>
      <c r="E141" s="69"/>
      <c r="J141" s="61" t="s">
        <v>432</v>
      </c>
      <c r="K141" s="68"/>
      <c r="L141" s="275">
        <f>SUM(R134:S134)</f>
        <v>56</v>
      </c>
      <c r="M141" s="276"/>
      <c r="N141" s="276"/>
      <c r="O141" s="53"/>
      <c r="P141" s="266" t="s">
        <v>433</v>
      </c>
      <c r="Q141" s="266"/>
      <c r="R141" s="54">
        <f>COUNTIFS($F$8:$F$127,"L",$Z$8:$Z$127,"=d1")</f>
        <v>0</v>
      </c>
      <c r="S141" s="54">
        <f>COUNTIFS($G$8:$G$127,"P",$Z$8:$Z$127,"=d1")</f>
        <v>0</v>
      </c>
      <c r="T141" s="43"/>
      <c r="U141" s="267" t="s">
        <v>56</v>
      </c>
      <c r="V141" s="267"/>
      <c r="W141" s="267"/>
      <c r="X141" s="268"/>
      <c r="Y141" s="56">
        <f>COUNTIFS($F$8:$F$127,"L",$AA$8:$AA$127,"=siswa")</f>
        <v>16</v>
      </c>
      <c r="Z141" s="54">
        <f>COUNTIFS($G$8:$G$127,"P",$AA$8:$AA$127,"=siswa")</f>
        <v>18</v>
      </c>
      <c r="AA141" s="60"/>
      <c r="AB141" s="58"/>
      <c r="AD141" s="1" t="str">
        <f t="shared" si="5"/>
        <v>Lansia</v>
      </c>
    </row>
    <row r="142" spans="1:33" ht="15" customHeight="1">
      <c r="C142" s="46"/>
      <c r="D142" s="46">
        <f>SUM(D140:D141)</f>
        <v>100</v>
      </c>
      <c r="E142" s="69"/>
      <c r="J142" s="271" t="s">
        <v>419</v>
      </c>
      <c r="K142" s="272"/>
      <c r="L142" s="273">
        <f>SUM(L140:N141)</f>
        <v>124</v>
      </c>
      <c r="M142" s="274"/>
      <c r="N142" s="274"/>
      <c r="O142" s="53"/>
      <c r="P142" s="266" t="s">
        <v>55</v>
      </c>
      <c r="Q142" s="266"/>
      <c r="R142" s="54">
        <f>COUNTIFS($F$8:$F$127,"L",$Z$8:$Z$127,"=sma")</f>
        <v>19</v>
      </c>
      <c r="S142" s="54">
        <f>COUNTIFS($G$8:$G$127,"P",$Z$8:$Z$127,"=sma")</f>
        <v>18</v>
      </c>
      <c r="T142" s="43"/>
      <c r="U142" s="267" t="s">
        <v>125</v>
      </c>
      <c r="V142" s="267"/>
      <c r="W142" s="267"/>
      <c r="X142" s="268"/>
      <c r="Y142" s="56">
        <f>COUNTIFS($F$8:$F$127,"L",$AA$8:$AA$127,"=pelaut")</f>
        <v>1</v>
      </c>
      <c r="Z142" s="54">
        <f>COUNTIFS($G$8:$G$127,"P",$AA$8:$AA$127,"=pelaut")</f>
        <v>0</v>
      </c>
      <c r="AA142" s="60"/>
      <c r="AB142" s="58"/>
      <c r="AD142" s="1" t="str">
        <f t="shared" si="5"/>
        <v>Lansia</v>
      </c>
    </row>
    <row r="143" spans="1:33" ht="15" customHeight="1">
      <c r="C143" s="46"/>
      <c r="D143" s="46"/>
      <c r="E143" s="69"/>
      <c r="J143" s="70" t="s">
        <v>434</v>
      </c>
      <c r="K143" s="62"/>
      <c r="L143" s="71">
        <f>COUNTIFS($F$8:$F$127,"L",$AD$8:$AD$127,"=Lansia")</f>
        <v>1</v>
      </c>
      <c r="M143" s="71">
        <f>COUNTIFS($G$8:$G$127,"P",$AD$8:$AD$127,"=Lansia")</f>
        <v>4</v>
      </c>
      <c r="N143" s="72"/>
      <c r="O143" s="73"/>
      <c r="P143" s="266" t="s">
        <v>148</v>
      </c>
      <c r="Q143" s="266"/>
      <c r="R143" s="54">
        <f>COUNTIFS($F$8:$F$127,"L",$Z$8:$Z$127,"=Smu")</f>
        <v>3</v>
      </c>
      <c r="S143" s="54">
        <f>COUNTIFS($G$8:$G$127,"P",$Z$8:$Z$127,"=smu")</f>
        <v>1</v>
      </c>
      <c r="T143" s="43"/>
      <c r="U143" s="267" t="s">
        <v>167</v>
      </c>
      <c r="V143" s="267"/>
      <c r="W143" s="267"/>
      <c r="X143" s="268"/>
      <c r="Y143" s="56">
        <f>COUNTIFS($F$8:$F$127,"L",$AA$8:$AA$127,"=pog")</f>
        <v>1</v>
      </c>
      <c r="Z143" s="54">
        <f>COUNTIFS($G$8:$G$127,"P",$AA$8:$AA$127,"=pog")</f>
        <v>0</v>
      </c>
      <c r="AA143" s="60"/>
      <c r="AB143" s="58"/>
    </row>
    <row r="144" spans="1:33" ht="15" customHeight="1">
      <c r="O144" s="73"/>
      <c r="P144" s="266" t="s">
        <v>50</v>
      </c>
      <c r="Q144" s="266"/>
      <c r="R144" s="54">
        <f>COUNTIFS($F$8:$F$127,"L",$Z$8:$Z$127,"=Smk")</f>
        <v>0</v>
      </c>
      <c r="S144" s="54">
        <f>COUNTIFS($G$8:$G$127,"P",$Z$8:$Z$127,"=Smk")</f>
        <v>1</v>
      </c>
      <c r="T144" s="43"/>
      <c r="U144" s="267" t="s">
        <v>106</v>
      </c>
      <c r="V144" s="267"/>
      <c r="W144" s="267"/>
      <c r="X144" s="268"/>
      <c r="Y144" s="56">
        <f>COUNTIFS($F$8:$F$127,"L",$AA$8:$AA$127,"=tani")</f>
        <v>3</v>
      </c>
      <c r="Z144" s="54">
        <f>COUNTIFS($G$8:$G$127,"P",$AA$8:$AA$127,"=tani")</f>
        <v>1</v>
      </c>
      <c r="AA144" s="60"/>
      <c r="AB144" s="58"/>
    </row>
    <row r="145" spans="1:32" ht="15" customHeight="1">
      <c r="H145" s="65"/>
      <c r="K145" s="74" t="s">
        <v>435</v>
      </c>
      <c r="L145" s="75">
        <f>COUNTIFS($F$8:$F$127,"L",$AF$8:$AF$127,"=Luar Daerah")</f>
        <v>5</v>
      </c>
      <c r="M145" s="75">
        <f>COUNTIFS($G$8:$G$127,"P",$AF$8:$AF$127,"=Luar Daerah")</f>
        <v>3</v>
      </c>
      <c r="N145" s="76"/>
      <c r="O145" s="73"/>
      <c r="P145" s="266" t="s">
        <v>61</v>
      </c>
      <c r="Q145" s="266"/>
      <c r="R145" s="54">
        <f>COUNTIFS($F$8:$F$127,"L",$Z$8:$Z$127,"=Smp")</f>
        <v>8</v>
      </c>
      <c r="S145" s="54">
        <f>COUNTIFS($G$8:$G$127,"P",$Z$8:$Z$127,"=Smp")</f>
        <v>8</v>
      </c>
      <c r="T145" s="43"/>
      <c r="U145" s="267" t="s">
        <v>436</v>
      </c>
      <c r="V145" s="267"/>
      <c r="W145" s="267"/>
      <c r="X145" s="268"/>
      <c r="Y145" s="56">
        <f>COUNTIFS($F$8:$F$127,"L",$AA$8:$AA$127,"=guru")</f>
        <v>0</v>
      </c>
      <c r="Z145" s="54">
        <f>COUNTIFS($G$8:$G$127,"P",$AA$8:$AA$127,"=guru")</f>
        <v>0</v>
      </c>
      <c r="AA145" s="60"/>
      <c r="AB145" s="58"/>
    </row>
    <row r="146" spans="1:32" ht="15" customHeight="1">
      <c r="K146" s="77" t="s">
        <v>437</v>
      </c>
      <c r="L146" s="77" t="s">
        <v>21</v>
      </c>
      <c r="M146" s="77" t="s">
        <v>22</v>
      </c>
      <c r="N146" s="77" t="s">
        <v>438</v>
      </c>
      <c r="O146" s="73" t="s">
        <v>439</v>
      </c>
      <c r="P146" s="266" t="s">
        <v>41</v>
      </c>
      <c r="Q146" s="266"/>
      <c r="R146" s="54">
        <f>COUNTIFS($F$8:$F$127,"L",$Z$8:$Z$127,"=Sd")</f>
        <v>16</v>
      </c>
      <c r="S146" s="54">
        <f>COUNTIFS($G$8:$G$127,"P",$Z$8:$Z$127,"=Sd")</f>
        <v>10</v>
      </c>
      <c r="T146" s="78"/>
      <c r="U146" s="267" t="s">
        <v>440</v>
      </c>
      <c r="V146" s="267"/>
      <c r="W146" s="267"/>
      <c r="X146" s="268"/>
      <c r="Y146" s="56">
        <f>COUNTIFS($F$8:$F$127,"L",$AA$8:$AA$127,"=Tukang bentor")</f>
        <v>0</v>
      </c>
      <c r="Z146" s="54">
        <f>COUNTIFS($G$8:$G$127,"P",$AA$8:$AA$127,"=Tukang bentor")</f>
        <v>0</v>
      </c>
      <c r="AA146" s="60"/>
      <c r="AB146" s="58"/>
    </row>
    <row r="147" spans="1:32" ht="15" customHeight="1">
      <c r="K147" s="79" t="s">
        <v>441</v>
      </c>
      <c r="L147" s="75">
        <f>COUNTIFS($F$8:$F$127,"L",$AG$8:$AG$127,"=Yatim")</f>
        <v>0</v>
      </c>
      <c r="M147" s="75">
        <f>COUNTIFS($G$8:$G$127,"P",$AG$8:$AG$127,"=Yatim")</f>
        <v>0</v>
      </c>
      <c r="N147" s="79">
        <f>SUM(L147:M147)</f>
        <v>0</v>
      </c>
      <c r="O147" s="73"/>
      <c r="P147" s="266" t="s">
        <v>442</v>
      </c>
      <c r="Q147" s="266"/>
      <c r="R147" s="54">
        <f>COUNTIFS($F$8:$F$127,"L",$Z$8:$Z$127,"=pgak")</f>
        <v>0</v>
      </c>
      <c r="S147" s="54">
        <f>COUNTIFS($G$8:$G$127,"P",$Z$8:$Z$127,"=pgak")</f>
        <v>0</v>
      </c>
      <c r="T147" s="80"/>
      <c r="U147" s="267" t="s">
        <v>207</v>
      </c>
      <c r="V147" s="267"/>
      <c r="W147" s="267"/>
      <c r="X147" s="268"/>
      <c r="Y147" s="56">
        <f>COUNTIFS($F$8:$F$127,"L",$AA$8:$AA$127,"=pns")</f>
        <v>2</v>
      </c>
      <c r="Z147" s="54">
        <f>COUNTIFS($G$8:$G$127,"P",$AA$8:$AA$127,"=pns")</f>
        <v>2</v>
      </c>
      <c r="AA147" s="60"/>
      <c r="AB147" s="58"/>
    </row>
    <row r="148" spans="1:32" ht="15" customHeight="1">
      <c r="K148" s="79" t="s">
        <v>443</v>
      </c>
      <c r="L148" s="75">
        <f>COUNTIFS($F$8:$F$127,"L",$AG$8:$AG$127,"=Piatu")</f>
        <v>0</v>
      </c>
      <c r="M148" s="75">
        <f>COUNTIFS($G$8:$G$127,"P",$AG$8:$AG$127,"=Piatu")</f>
        <v>0</v>
      </c>
      <c r="N148" s="79">
        <f t="shared" ref="N148:N149" si="6">SUM(L148:M148)</f>
        <v>0</v>
      </c>
      <c r="P148" s="266" t="s">
        <v>68</v>
      </c>
      <c r="Q148" s="266"/>
      <c r="R148" s="54">
        <f>COUNTIFS($F$8:$F$127,"L",$Z$8:$Z$127,"=Sla")</f>
        <v>2</v>
      </c>
      <c r="S148" s="54">
        <f>COUNTIFS($G$8:$G$127,"P",$Z$8:$Z$127,"=Sla")</f>
        <v>2</v>
      </c>
      <c r="T148" s="43"/>
      <c r="U148" s="267" t="s">
        <v>444</v>
      </c>
      <c r="V148" s="267"/>
      <c r="W148" s="267"/>
      <c r="X148" s="268"/>
      <c r="Y148" s="56">
        <f>COUNTIFS($F$8:$F$127,"L",$AA$8:$AA$127,"=satpol")</f>
        <v>0</v>
      </c>
      <c r="Z148" s="54">
        <f>COUNTIFS($G$8:$G$127,"P",$AA$8:$AA$127,"=satpol")</f>
        <v>0</v>
      </c>
      <c r="AA148" s="60"/>
      <c r="AB148" s="58"/>
    </row>
    <row r="149" spans="1:32" ht="15" customHeight="1">
      <c r="K149" s="79" t="s">
        <v>445</v>
      </c>
      <c r="L149" s="75">
        <f>COUNTIFS($F$8:$F$127,"L",$AG$8:$AG$127,"=YP")</f>
        <v>0</v>
      </c>
      <c r="M149" s="75">
        <f>COUNTIFS($G$8:$G$127,"P",$AG$8:$AG$127,"=YP")</f>
        <v>0</v>
      </c>
      <c r="N149" s="79">
        <f t="shared" si="6"/>
        <v>0</v>
      </c>
      <c r="P149" s="266" t="s">
        <v>446</v>
      </c>
      <c r="Q149" s="266"/>
      <c r="R149" s="54">
        <f>COUNTIFS($F$8:$F$127,"L",$Z$8:$Z$127,"=Slm")</f>
        <v>0</v>
      </c>
      <c r="S149" s="54">
        <f>COUNTIFS($G$8:$G$127,"P",$Z$8:$Z$127,"=Slm")</f>
        <v>0</v>
      </c>
      <c r="T149" s="43"/>
      <c r="U149" s="267" t="s">
        <v>192</v>
      </c>
      <c r="V149" s="267"/>
      <c r="W149" s="267"/>
      <c r="X149" s="268"/>
      <c r="Y149" s="56">
        <f>COUNTIFS($F$8:$F$127,"L",$AA$8:$AA$127,"=sopir")</f>
        <v>2</v>
      </c>
      <c r="Z149" s="54">
        <f>COUNTIFS($G$8:$G$127,"P",$AA$8:$AA$127,"=sopir")</f>
        <v>0</v>
      </c>
      <c r="AA149" s="60"/>
      <c r="AB149" s="58"/>
    </row>
    <row r="150" spans="1:32">
      <c r="P150" s="266" t="s">
        <v>447</v>
      </c>
      <c r="Q150" s="266"/>
      <c r="R150" s="54">
        <f>COUNTIFS($F$8:$F$127,"L",$Z$8:$Z$127,"=Sr")</f>
        <v>0</v>
      </c>
      <c r="S150" s="54">
        <f>COUNTIFS($G$8:$G$127,"P",$Z$8:$Z$127,"=Sr")</f>
        <v>0</v>
      </c>
      <c r="T150" s="43"/>
      <c r="U150" s="267" t="s">
        <v>76</v>
      </c>
      <c r="V150" s="267"/>
      <c r="W150" s="267"/>
      <c r="X150" s="268"/>
      <c r="Y150" s="56">
        <f>COUNTIFS($F$8:$F$127,"L",$AA$8:$AA$127,"=swasta")</f>
        <v>9</v>
      </c>
      <c r="Z150" s="54">
        <f>COUNTIFS($G$8:$G$127,"P",$AA$8:$AA$127,"=swasta")</f>
        <v>5</v>
      </c>
      <c r="AA150" s="60"/>
      <c r="AB150" s="58"/>
    </row>
    <row r="151" spans="1:32">
      <c r="P151" s="266" t="s">
        <v>448</v>
      </c>
      <c r="Q151" s="266"/>
      <c r="R151" s="54">
        <f>COUNTIFS($F$8:$F$127,"L",$Z$8:$Z$127,"=tk")</f>
        <v>0</v>
      </c>
      <c r="S151" s="54">
        <f>COUNTIFS($G$8:$G$127,"P",$Z$8:$Z$127,"=tk")</f>
        <v>0</v>
      </c>
      <c r="T151" s="43"/>
      <c r="U151" s="267" t="s">
        <v>271</v>
      </c>
      <c r="V151" s="267"/>
      <c r="W151" s="267"/>
      <c r="X151" s="268"/>
      <c r="Y151" s="56">
        <f>COUNTIFS($F$8:$F$127,"L",$AA$8:$AA$127,"=Tukang kayu")</f>
        <v>3</v>
      </c>
      <c r="Z151" s="54">
        <f>COUNTIFS($G$8:$G$127,"P",$AA$8:$AA$127,"=Tukang kayu")</f>
        <v>0</v>
      </c>
      <c r="AA151" s="81"/>
      <c r="AB151" s="82"/>
    </row>
    <row r="152" spans="1:32">
      <c r="P152" s="266" t="s">
        <v>228</v>
      </c>
      <c r="Q152" s="266"/>
      <c r="R152" s="54">
        <f>COUNTIFS($F$8:$F$127,"L",$Z$8:$Z$127,"=paud")</f>
        <v>0</v>
      </c>
      <c r="S152" s="54">
        <f>COUNTIFS($G$8:$G$127,"P",$Z$8:$Z$127,"=paud")</f>
        <v>3</v>
      </c>
      <c r="T152" s="43"/>
      <c r="U152" s="267" t="s">
        <v>42</v>
      </c>
      <c r="V152" s="267"/>
      <c r="W152" s="267"/>
      <c r="X152" s="268"/>
      <c r="Y152" s="56">
        <f>COUNTIFS($F$8:$F$127,"L",$AA$8:$AA$127,"=wiraswasta")</f>
        <v>8</v>
      </c>
      <c r="Z152" s="54">
        <f>COUNTIFS($G$8:$G$127,"P",$AA$8:$AA$127,"=wiraswasta")</f>
        <v>1</v>
      </c>
      <c r="AA152" s="81"/>
      <c r="AB152" s="82"/>
    </row>
    <row r="153" spans="1:32">
      <c r="P153" s="266" t="s">
        <v>181</v>
      </c>
      <c r="Q153" s="266"/>
      <c r="R153" s="54">
        <f>COUNTIFS($F$8:$F$127,"L",$Z$8:$Z$127,"=pgslp")</f>
        <v>0</v>
      </c>
      <c r="S153" s="54">
        <f>COUNTIFS($G$8:$G$127,"P",$Z$8:$Z$127,"=pgslp")</f>
        <v>1</v>
      </c>
      <c r="T153" s="43"/>
      <c r="U153" s="267" t="s">
        <v>254</v>
      </c>
      <c r="V153" s="267"/>
      <c r="W153" s="267"/>
      <c r="X153" s="268"/>
      <c r="Y153" s="56">
        <f>COUNTIFS($F$8:$F$127,"L",$AA$8:$AA$127,"=tni")</f>
        <v>2</v>
      </c>
      <c r="Z153" s="54">
        <f>COUNTIFS($G$8:$G$127,"P",$AA$8:$AA$127,"=tni")</f>
        <v>0</v>
      </c>
      <c r="AA153" s="81"/>
      <c r="AB153" s="82"/>
    </row>
    <row r="154" spans="1:32">
      <c r="P154" s="266" t="s">
        <v>449</v>
      </c>
      <c r="Q154" s="266"/>
      <c r="R154" s="54">
        <f>COUNTIFS($F$8:$F$127,"L",$Z$8:$Z$127,"=smea")</f>
        <v>0</v>
      </c>
      <c r="S154" s="54">
        <f>COUNTIFS($G$8:$G$127,"P",$Z$8:$Z$127,"=Smea")</f>
        <v>0</v>
      </c>
      <c r="T154" s="43"/>
      <c r="U154" s="267" t="s">
        <v>414</v>
      </c>
      <c r="V154" s="267"/>
      <c r="W154" s="267"/>
      <c r="X154" s="268"/>
      <c r="Y154" s="56">
        <f>COUNTIFS($F$8:$F$127,"L",$AA$8:$AA$127,"=polri")</f>
        <v>0</v>
      </c>
      <c r="Z154" s="54">
        <f>COUNTIFS($G$8:$G$127,"P",$AA$8:$AA$127,"=polri")</f>
        <v>0</v>
      </c>
      <c r="AA154" s="81"/>
      <c r="AB154" s="83"/>
    </row>
    <row r="155" spans="1:32">
      <c r="P155" s="266" t="s">
        <v>237</v>
      </c>
      <c r="Q155" s="266"/>
      <c r="R155" s="54">
        <f>COUNTIFS($F$8:$F$127,"L",$Z$8:$Z$127,"=Stm")</f>
        <v>1</v>
      </c>
      <c r="S155" s="54">
        <f>COUNTIFS($G$8:$G$127,"P",$Z$8:$Z$127,"=Stm")</f>
        <v>0</v>
      </c>
      <c r="T155" s="43"/>
      <c r="U155" s="269" t="s">
        <v>450</v>
      </c>
      <c r="V155" s="269"/>
      <c r="W155" s="269"/>
      <c r="X155" s="270"/>
      <c r="Y155" s="56">
        <f>COUNTIFS($F$8:$F$127,"L",$AA$8:$AA$127,"=pensiunan pog")</f>
        <v>0</v>
      </c>
      <c r="Z155" s="54">
        <f>COUNTIFS($G$8:$G$127,"P",$AA$8:$AA$127,"=pensiunan pog")</f>
        <v>0</v>
      </c>
      <c r="AA155" s="81"/>
      <c r="AB155" s="82"/>
    </row>
    <row r="156" spans="1:32">
      <c r="K156" s="84" t="s">
        <v>419</v>
      </c>
      <c r="L156" s="259">
        <f>SUM(R135:R156)</f>
        <v>64</v>
      </c>
      <c r="M156" s="260"/>
      <c r="N156" s="259">
        <f>SUM(S135:S156)</f>
        <v>56</v>
      </c>
      <c r="O156" s="260"/>
      <c r="P156" s="261" t="s">
        <v>451</v>
      </c>
      <c r="Q156" s="261"/>
      <c r="R156" s="54">
        <f>COUNTIFS($F$8:$F$127,"L",$Z$8:$Z$127,"=-")</f>
        <v>8</v>
      </c>
      <c r="S156" s="54">
        <f>COUNTIFS($G$8:$G$127,"P",$Z$8:$Z$127,"=-")</f>
        <v>3</v>
      </c>
      <c r="T156" s="43"/>
      <c r="U156" s="262" t="s">
        <v>452</v>
      </c>
      <c r="V156" s="262"/>
      <c r="W156" s="262"/>
      <c r="X156" s="263"/>
      <c r="Y156" s="56">
        <f>COUNTIFS($F$8:$F$127,"L",$AA$8:$AA$127,"=pensiunan pns")</f>
        <v>0</v>
      </c>
      <c r="Z156" s="54">
        <f>COUNTIFS($G$8:$G$127,"P",$AA$8:$AA$127,"=pensiunan pns")</f>
        <v>2</v>
      </c>
      <c r="AA156" s="81"/>
      <c r="AB156" s="83">
        <f>R157-AB157</f>
        <v>2</v>
      </c>
    </row>
    <row r="157" spans="1:32" s="46" customFormat="1">
      <c r="A157" s="85"/>
      <c r="B157" s="46">
        <v>1</v>
      </c>
      <c r="C157" s="46">
        <v>2</v>
      </c>
      <c r="D157" s="46">
        <v>3</v>
      </c>
      <c r="E157" s="69">
        <v>4</v>
      </c>
      <c r="F157" s="46">
        <v>5</v>
      </c>
      <c r="G157" s="46">
        <v>6</v>
      </c>
      <c r="H157" s="69">
        <v>7</v>
      </c>
      <c r="I157" s="46">
        <v>8</v>
      </c>
      <c r="J157" s="46">
        <v>9</v>
      </c>
      <c r="K157" s="84" t="s">
        <v>419</v>
      </c>
      <c r="L157" s="259">
        <f>SUM(Y135:Y157)</f>
        <v>62</v>
      </c>
      <c r="M157" s="260"/>
      <c r="N157" s="259">
        <f>SUM(Z135:Z157)</f>
        <v>56</v>
      </c>
      <c r="O157" s="260"/>
      <c r="P157" s="264" t="s">
        <v>420</v>
      </c>
      <c r="Q157" s="264"/>
      <c r="R157" s="265">
        <f>L156+N156</f>
        <v>120</v>
      </c>
      <c r="S157" s="265"/>
      <c r="T157" s="43"/>
      <c r="U157" s="262" t="s">
        <v>453</v>
      </c>
      <c r="V157" s="262"/>
      <c r="W157" s="262"/>
      <c r="X157" s="263"/>
      <c r="Y157" s="56">
        <f>COUNTIFS($F$8:$F$127,"L",$AA$8:$AA$127,"=-")</f>
        <v>13</v>
      </c>
      <c r="Z157" s="54">
        <f>COUNTIFS($G$8:$G$127,"P",$AA$8:$AA$127,"=-")</f>
        <v>6</v>
      </c>
      <c r="AA157" s="86" t="s">
        <v>420</v>
      </c>
      <c r="AB157" s="87">
        <f>SUM(L157:O157)</f>
        <v>118</v>
      </c>
      <c r="AC157" s="46">
        <v>28</v>
      </c>
      <c r="AD157" s="46">
        <v>29</v>
      </c>
      <c r="AE157" s="46">
        <v>30</v>
      </c>
      <c r="AF157" s="69"/>
    </row>
  </sheetData>
  <autoFilter ref="I5:K157"/>
  <mergeCells count="102">
    <mergeCell ref="A1:AC1"/>
    <mergeCell ref="A2:AC2"/>
    <mergeCell ref="A3:AC3"/>
    <mergeCell ref="A4:C4"/>
    <mergeCell ref="D4:D6"/>
    <mergeCell ref="E4:E6"/>
    <mergeCell ref="F4:G4"/>
    <mergeCell ref="H4:H6"/>
    <mergeCell ref="I4:K4"/>
    <mergeCell ref="L4:Y4"/>
    <mergeCell ref="T5:U5"/>
    <mergeCell ref="V5:W5"/>
    <mergeCell ref="X5:Y5"/>
    <mergeCell ref="AF4:AF6"/>
    <mergeCell ref="AG4:AG6"/>
    <mergeCell ref="A5:A6"/>
    <mergeCell ref="B5:B6"/>
    <mergeCell ref="C5:C6"/>
    <mergeCell ref="F5:F6"/>
    <mergeCell ref="G5:G6"/>
    <mergeCell ref="I5:I6"/>
    <mergeCell ref="J5:J6"/>
    <mergeCell ref="K5:K6"/>
    <mergeCell ref="Z4:Z6"/>
    <mergeCell ref="AA4:AA6"/>
    <mergeCell ref="AB4:AB6"/>
    <mergeCell ref="AC4:AC6"/>
    <mergeCell ref="AD4:AD6"/>
    <mergeCell ref="AE4:AE6"/>
    <mergeCell ref="A133:E133"/>
    <mergeCell ref="A134:E134"/>
    <mergeCell ref="F134:G134"/>
    <mergeCell ref="L134:M134"/>
    <mergeCell ref="N134:O134"/>
    <mergeCell ref="P134:Q134"/>
    <mergeCell ref="L5:M5"/>
    <mergeCell ref="N5:O5"/>
    <mergeCell ref="P5:Q5"/>
    <mergeCell ref="J137:K137"/>
    <mergeCell ref="L137:N137"/>
    <mergeCell ref="P137:Q137"/>
    <mergeCell ref="U137:X137"/>
    <mergeCell ref="T134:U134"/>
    <mergeCell ref="V134:W134"/>
    <mergeCell ref="X134:Y134"/>
    <mergeCell ref="L135:N135"/>
    <mergeCell ref="P135:Q135"/>
    <mergeCell ref="U135:X135"/>
    <mergeCell ref="L138:N138"/>
    <mergeCell ref="P138:Q138"/>
    <mergeCell ref="U138:X138"/>
    <mergeCell ref="L139:N139"/>
    <mergeCell ref="P139:Q139"/>
    <mergeCell ref="U139:X139"/>
    <mergeCell ref="L136:N136"/>
    <mergeCell ref="P136:Q136"/>
    <mergeCell ref="U136:X136"/>
    <mergeCell ref="J142:K142"/>
    <mergeCell ref="L142:N142"/>
    <mergeCell ref="P142:Q142"/>
    <mergeCell ref="U142:X142"/>
    <mergeCell ref="P143:Q143"/>
    <mergeCell ref="U143:X143"/>
    <mergeCell ref="L140:N140"/>
    <mergeCell ref="P140:Q140"/>
    <mergeCell ref="U140:X140"/>
    <mergeCell ref="L141:N141"/>
    <mergeCell ref="P141:Q141"/>
    <mergeCell ref="U141:X141"/>
    <mergeCell ref="P147:Q147"/>
    <mergeCell ref="U147:X147"/>
    <mergeCell ref="P148:Q148"/>
    <mergeCell ref="U148:X148"/>
    <mergeCell ref="P149:Q149"/>
    <mergeCell ref="U149:X149"/>
    <mergeCell ref="P144:Q144"/>
    <mergeCell ref="U144:X144"/>
    <mergeCell ref="P145:Q145"/>
    <mergeCell ref="U145:X145"/>
    <mergeCell ref="P146:Q146"/>
    <mergeCell ref="U146:X146"/>
    <mergeCell ref="P153:Q153"/>
    <mergeCell ref="U153:X153"/>
    <mergeCell ref="P154:Q154"/>
    <mergeCell ref="U154:X154"/>
    <mergeCell ref="P155:Q155"/>
    <mergeCell ref="U155:X155"/>
    <mergeCell ref="P150:Q150"/>
    <mergeCell ref="U150:X150"/>
    <mergeCell ref="P151:Q151"/>
    <mergeCell ref="U151:X151"/>
    <mergeCell ref="P152:Q152"/>
    <mergeCell ref="U152:X152"/>
    <mergeCell ref="L156:M156"/>
    <mergeCell ref="N156:O156"/>
    <mergeCell ref="P156:Q156"/>
    <mergeCell ref="U156:X156"/>
    <mergeCell ref="L157:M157"/>
    <mergeCell ref="N157:O157"/>
    <mergeCell ref="P157:Q157"/>
    <mergeCell ref="R157:S157"/>
    <mergeCell ref="U157:X157"/>
  </mergeCells>
  <printOptions horizontalCentered="1"/>
  <pageMargins left="3.937007874015748E-2" right="0" top="0.31496062992125984" bottom="0" header="0.31496062992125984" footer="0.31496062992125984"/>
  <pageSetup paperSize="9" scale="62" orientation="landscape" horizontalDpi="4294967294" r:id="rId1"/>
  <rowBreaks count="1" manualBreakCount="1">
    <brk id="51" max="35" man="1"/>
  </rowBreaks>
  <colBreaks count="1" manualBreakCount="1">
    <brk id="29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J157"/>
  <sheetViews>
    <sheetView view="pageBreakPreview" zoomScaleSheetLayoutView="100" workbookViewId="0">
      <pane xSplit="7" ySplit="7" topLeftCell="Z8" activePane="bottomRight" state="frozen"/>
      <selection activeCell="A8" sqref="A8:K131"/>
      <selection pane="topRight" activeCell="A8" sqref="A8:K131"/>
      <selection pane="bottomLeft" activeCell="A8" sqref="A8:K131"/>
      <selection pane="bottomRight" activeCell="D26" sqref="D26"/>
    </sheetView>
  </sheetViews>
  <sheetFormatPr defaultRowHeight="12.75"/>
  <cols>
    <col min="1" max="1" width="4.28515625" style="115" customWidth="1"/>
    <col min="2" max="2" width="4.5703125" style="43" customWidth="1"/>
    <col min="3" max="3" width="15.85546875" style="43" bestFit="1" customWidth="1"/>
    <col min="4" max="4" width="30.42578125" style="43" bestFit="1" customWidth="1"/>
    <col min="5" max="5" width="10.5703125" style="116" customWidth="1"/>
    <col min="6" max="7" width="4.7109375" style="43" customWidth="1"/>
    <col min="8" max="8" width="14.42578125" style="116" bestFit="1" customWidth="1"/>
    <col min="9" max="9" width="14.140625" style="116" bestFit="1" customWidth="1"/>
    <col min="10" max="10" width="9.7109375" style="116" customWidth="1"/>
    <col min="11" max="11" width="11.140625" style="116" customWidth="1"/>
    <col min="12" max="17" width="3.85546875" style="116" customWidth="1"/>
    <col min="18" max="19" width="6.28515625" style="116" customWidth="1"/>
    <col min="20" max="23" width="3.85546875" style="116" customWidth="1"/>
    <col min="24" max="25" width="3.85546875" style="130" customWidth="1"/>
    <col min="26" max="26" width="7.28515625" style="116" customWidth="1"/>
    <col min="27" max="27" width="15.42578125" style="116" customWidth="1"/>
    <col min="28" max="28" width="11.140625" style="116" customWidth="1"/>
    <col min="29" max="29" width="13.5703125" style="116" customWidth="1"/>
    <col min="30" max="30" width="9.140625" style="43"/>
    <col min="31" max="31" width="24.7109375" style="43" bestFit="1" customWidth="1"/>
    <col min="32" max="32" width="18.42578125" style="43" customWidth="1"/>
    <col min="33" max="16384" width="9.140625" style="43"/>
  </cols>
  <sheetData>
    <row r="1" spans="1:36">
      <c r="A1" s="301" t="s">
        <v>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</row>
    <row r="2" spans="1:36">
      <c r="A2" s="340">
        <v>2022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</row>
    <row r="3" spans="1:36" ht="13.5" thickBot="1">
      <c r="A3" s="341" t="s">
        <v>454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/>
    </row>
    <row r="4" spans="1:36" ht="24.75" customHeight="1" thickTop="1">
      <c r="A4" s="342" t="s">
        <v>2</v>
      </c>
      <c r="B4" s="343"/>
      <c r="C4" s="343"/>
      <c r="D4" s="304" t="s">
        <v>3</v>
      </c>
      <c r="E4" s="304" t="s">
        <v>4</v>
      </c>
      <c r="F4" s="344" t="s">
        <v>5</v>
      </c>
      <c r="G4" s="345"/>
      <c r="H4" s="307" t="s">
        <v>6</v>
      </c>
      <c r="I4" s="310" t="s">
        <v>7</v>
      </c>
      <c r="J4" s="310"/>
      <c r="K4" s="310"/>
      <c r="L4" s="310" t="s">
        <v>8</v>
      </c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295" t="s">
        <v>9</v>
      </c>
      <c r="AA4" s="295" t="s">
        <v>10</v>
      </c>
      <c r="AB4" s="295" t="s">
        <v>11</v>
      </c>
      <c r="AC4" s="297" t="s">
        <v>12</v>
      </c>
      <c r="AD4" s="338" t="s">
        <v>13</v>
      </c>
      <c r="AE4" s="339" t="s">
        <v>455</v>
      </c>
      <c r="AF4" s="331" t="s">
        <v>15</v>
      </c>
      <c r="AG4" s="331" t="s">
        <v>16</v>
      </c>
      <c r="AI4" s="43" t="s">
        <v>17</v>
      </c>
    </row>
    <row r="5" spans="1:36" ht="15" customHeight="1">
      <c r="A5" s="332" t="s">
        <v>18</v>
      </c>
      <c r="B5" s="334" t="s">
        <v>19</v>
      </c>
      <c r="C5" s="336" t="s">
        <v>20</v>
      </c>
      <c r="D5" s="305"/>
      <c r="E5" s="305"/>
      <c r="F5" s="293" t="s">
        <v>21</v>
      </c>
      <c r="G5" s="293" t="s">
        <v>22</v>
      </c>
      <c r="H5" s="308"/>
      <c r="I5" s="293" t="s">
        <v>23</v>
      </c>
      <c r="J5" s="293" t="s">
        <v>24</v>
      </c>
      <c r="K5" s="293" t="s">
        <v>25</v>
      </c>
      <c r="L5" s="285" t="s">
        <v>26</v>
      </c>
      <c r="M5" s="285"/>
      <c r="N5" s="285" t="s">
        <v>27</v>
      </c>
      <c r="O5" s="285"/>
      <c r="P5" s="285" t="s">
        <v>25</v>
      </c>
      <c r="Q5" s="285"/>
      <c r="R5" s="3" t="s">
        <v>28</v>
      </c>
      <c r="S5" s="3" t="s">
        <v>29</v>
      </c>
      <c r="T5" s="285" t="s">
        <v>30</v>
      </c>
      <c r="U5" s="285"/>
      <c r="V5" s="285" t="s">
        <v>31</v>
      </c>
      <c r="W5" s="285"/>
      <c r="X5" s="330" t="s">
        <v>32</v>
      </c>
      <c r="Y5" s="330"/>
      <c r="Z5" s="296"/>
      <c r="AA5" s="296"/>
      <c r="AB5" s="296"/>
      <c r="AC5" s="298"/>
      <c r="AD5" s="338"/>
      <c r="AE5" s="339"/>
      <c r="AF5" s="331"/>
      <c r="AG5" s="331"/>
      <c r="AI5" s="43">
        <v>1</v>
      </c>
      <c r="AJ5" s="43">
        <v>3</v>
      </c>
    </row>
    <row r="6" spans="1:36" ht="15" customHeight="1">
      <c r="A6" s="333"/>
      <c r="B6" s="335"/>
      <c r="C6" s="337"/>
      <c r="D6" s="294"/>
      <c r="E6" s="294"/>
      <c r="F6" s="294"/>
      <c r="G6" s="294"/>
      <c r="H6" s="309"/>
      <c r="I6" s="294"/>
      <c r="J6" s="294"/>
      <c r="K6" s="294"/>
      <c r="L6" s="4" t="s">
        <v>21</v>
      </c>
      <c r="M6" s="4" t="s">
        <v>22</v>
      </c>
      <c r="N6" s="4" t="s">
        <v>21</v>
      </c>
      <c r="O6" s="4" t="s">
        <v>22</v>
      </c>
      <c r="P6" s="4" t="s">
        <v>21</v>
      </c>
      <c r="Q6" s="4" t="s">
        <v>22</v>
      </c>
      <c r="R6" s="4" t="s">
        <v>21</v>
      </c>
      <c r="S6" s="4" t="s">
        <v>22</v>
      </c>
      <c r="T6" s="4" t="s">
        <v>21</v>
      </c>
      <c r="U6" s="4" t="s">
        <v>22</v>
      </c>
      <c r="V6" s="4" t="s">
        <v>21</v>
      </c>
      <c r="W6" s="4" t="s">
        <v>22</v>
      </c>
      <c r="X6" s="88" t="s">
        <v>21</v>
      </c>
      <c r="Y6" s="88" t="s">
        <v>22</v>
      </c>
      <c r="Z6" s="296"/>
      <c r="AA6" s="296"/>
      <c r="AB6" s="296"/>
      <c r="AC6" s="298"/>
      <c r="AD6" s="338"/>
      <c r="AE6" s="339"/>
      <c r="AF6" s="331"/>
      <c r="AG6" s="331"/>
    </row>
    <row r="7" spans="1:36" s="96" customFormat="1" ht="15" customHeight="1">
      <c r="A7" s="89">
        <v>1</v>
      </c>
      <c r="B7" s="6">
        <v>2</v>
      </c>
      <c r="C7" s="90">
        <v>3</v>
      </c>
      <c r="D7" s="6">
        <v>4</v>
      </c>
      <c r="E7" s="90">
        <v>5</v>
      </c>
      <c r="F7" s="6">
        <v>6</v>
      </c>
      <c r="G7" s="90">
        <v>7</v>
      </c>
      <c r="H7" s="6">
        <v>8</v>
      </c>
      <c r="I7" s="90">
        <v>9</v>
      </c>
      <c r="J7" s="6">
        <v>10</v>
      </c>
      <c r="K7" s="90">
        <v>11</v>
      </c>
      <c r="L7" s="6">
        <v>12</v>
      </c>
      <c r="M7" s="90">
        <v>13</v>
      </c>
      <c r="N7" s="6">
        <v>14</v>
      </c>
      <c r="O7" s="90">
        <v>15</v>
      </c>
      <c r="P7" s="6">
        <v>16</v>
      </c>
      <c r="Q7" s="90">
        <v>17</v>
      </c>
      <c r="R7" s="6">
        <v>18</v>
      </c>
      <c r="S7" s="90">
        <v>19</v>
      </c>
      <c r="T7" s="6">
        <v>20</v>
      </c>
      <c r="U7" s="90">
        <v>21</v>
      </c>
      <c r="V7" s="6">
        <v>22</v>
      </c>
      <c r="W7" s="90">
        <v>23</v>
      </c>
      <c r="X7" s="91">
        <v>24</v>
      </c>
      <c r="Y7" s="92">
        <v>25</v>
      </c>
      <c r="Z7" s="6">
        <v>26</v>
      </c>
      <c r="AA7" s="90">
        <v>27</v>
      </c>
      <c r="AB7" s="6">
        <v>28</v>
      </c>
      <c r="AC7" s="93">
        <v>29</v>
      </c>
      <c r="AD7" s="94"/>
      <c r="AE7" s="10"/>
      <c r="AF7" s="95"/>
    </row>
    <row r="8" spans="1:36" ht="15.75" customHeight="1">
      <c r="A8" s="97">
        <v>1</v>
      </c>
      <c r="B8" s="13">
        <v>1</v>
      </c>
      <c r="C8" s="79" t="s">
        <v>456</v>
      </c>
      <c r="D8" s="158" t="s">
        <v>457</v>
      </c>
      <c r="E8" s="158" t="s">
        <v>35</v>
      </c>
      <c r="F8" s="13" t="s">
        <v>21</v>
      </c>
      <c r="G8" s="22" t="s">
        <v>36</v>
      </c>
      <c r="H8" s="13" t="s">
        <v>458</v>
      </c>
      <c r="I8" s="184" t="s">
        <v>459</v>
      </c>
      <c r="J8" s="24">
        <f>$A$2-RIGHT(I8,4)</f>
        <v>60</v>
      </c>
      <c r="K8" s="13" t="s">
        <v>460</v>
      </c>
      <c r="L8" s="13" t="s">
        <v>40</v>
      </c>
      <c r="M8" s="13" t="s">
        <v>36</v>
      </c>
      <c r="N8" s="13" t="s">
        <v>40</v>
      </c>
      <c r="O8" s="13" t="s">
        <v>36</v>
      </c>
      <c r="P8" s="13" t="s">
        <v>40</v>
      </c>
      <c r="Q8" s="13" t="s">
        <v>36</v>
      </c>
      <c r="R8" s="13" t="s">
        <v>40</v>
      </c>
      <c r="S8" s="13" t="s">
        <v>36</v>
      </c>
      <c r="T8" s="13" t="s">
        <v>36</v>
      </c>
      <c r="U8" s="13" t="s">
        <v>36</v>
      </c>
      <c r="V8" s="13" t="s">
        <v>36</v>
      </c>
      <c r="W8" s="13" t="s">
        <v>36</v>
      </c>
      <c r="X8" s="13" t="s">
        <v>36</v>
      </c>
      <c r="Y8" s="13" t="s">
        <v>36</v>
      </c>
      <c r="Z8" s="79" t="s">
        <v>55</v>
      </c>
      <c r="AA8" s="79" t="s">
        <v>461</v>
      </c>
      <c r="AB8" s="79" t="s">
        <v>43</v>
      </c>
      <c r="AC8" s="103" t="s">
        <v>44</v>
      </c>
      <c r="AD8" s="43" t="str">
        <f>IF('LP I'!J73&gt;=60,"Lansia"," ")</f>
        <v xml:space="preserve"> </v>
      </c>
      <c r="AE8" s="16" t="s">
        <v>462</v>
      </c>
      <c r="AF8" s="104" t="s">
        <v>77</v>
      </c>
      <c r="AG8" s="98" t="s">
        <v>36</v>
      </c>
    </row>
    <row r="9" spans="1:36">
      <c r="A9" s="97"/>
      <c r="B9" s="13">
        <f t="shared" ref="B9:B72" si="0">B8+1</f>
        <v>2</v>
      </c>
      <c r="C9" s="79"/>
      <c r="D9" s="158" t="s">
        <v>463</v>
      </c>
      <c r="E9" s="158"/>
      <c r="F9" s="22" t="s">
        <v>36</v>
      </c>
      <c r="G9" s="13" t="s">
        <v>22</v>
      </c>
      <c r="H9" s="13" t="s">
        <v>464</v>
      </c>
      <c r="I9" s="184" t="s">
        <v>465</v>
      </c>
      <c r="J9" s="24">
        <f>'LP V'!$A$2-RIGHT(I9,4)</f>
        <v>46</v>
      </c>
      <c r="K9" s="22" t="s">
        <v>36</v>
      </c>
      <c r="L9" s="13" t="s">
        <v>36</v>
      </c>
      <c r="M9" s="13" t="s">
        <v>40</v>
      </c>
      <c r="N9" s="13" t="s">
        <v>36</v>
      </c>
      <c r="O9" s="13" t="s">
        <v>40</v>
      </c>
      <c r="P9" s="13" t="s">
        <v>36</v>
      </c>
      <c r="Q9" s="13" t="s">
        <v>40</v>
      </c>
      <c r="R9" s="13" t="s">
        <v>36</v>
      </c>
      <c r="S9" s="13" t="s">
        <v>40</v>
      </c>
      <c r="T9" s="13" t="s">
        <v>36</v>
      </c>
      <c r="U9" s="13" t="s">
        <v>36</v>
      </c>
      <c r="V9" s="13" t="s">
        <v>36</v>
      </c>
      <c r="W9" s="13" t="s">
        <v>36</v>
      </c>
      <c r="X9" s="13" t="s">
        <v>36</v>
      </c>
      <c r="Y9" s="13" t="s">
        <v>36</v>
      </c>
      <c r="Z9" s="79" t="s">
        <v>75</v>
      </c>
      <c r="AA9" s="79" t="s">
        <v>436</v>
      </c>
      <c r="AB9" s="79" t="s">
        <v>43</v>
      </c>
      <c r="AC9" s="103" t="s">
        <v>52</v>
      </c>
      <c r="AD9" s="43" t="str">
        <f>IF('LP I'!J74&gt;=60,"Lansia"," ")</f>
        <v xml:space="preserve"> </v>
      </c>
      <c r="AE9" s="16" t="s">
        <v>36</v>
      </c>
      <c r="AF9" s="104" t="s">
        <v>46</v>
      </c>
      <c r="AG9" s="98" t="s">
        <v>36</v>
      </c>
    </row>
    <row r="10" spans="1:36">
      <c r="A10" s="97"/>
      <c r="B10" s="13">
        <f t="shared" si="0"/>
        <v>3</v>
      </c>
      <c r="C10" s="79"/>
      <c r="D10" s="158" t="s">
        <v>466</v>
      </c>
      <c r="E10" s="158"/>
      <c r="F10" s="22" t="s">
        <v>36</v>
      </c>
      <c r="G10" s="13" t="s">
        <v>22</v>
      </c>
      <c r="H10" s="13" t="s">
        <v>464</v>
      </c>
      <c r="I10" s="184" t="s">
        <v>467</v>
      </c>
      <c r="J10" s="24">
        <f>'LP V'!$A$2-RIGHT(I10,4)</f>
        <v>19</v>
      </c>
      <c r="K10" s="22" t="s">
        <v>36</v>
      </c>
      <c r="L10" s="13" t="s">
        <v>36</v>
      </c>
      <c r="M10" s="13" t="s">
        <v>40</v>
      </c>
      <c r="N10" s="13" t="s">
        <v>36</v>
      </c>
      <c r="O10" s="22" t="s">
        <v>36</v>
      </c>
      <c r="P10" s="13" t="s">
        <v>36</v>
      </c>
      <c r="Q10" s="13" t="s">
        <v>36</v>
      </c>
      <c r="R10" s="13" t="s">
        <v>36</v>
      </c>
      <c r="S10" s="13" t="s">
        <v>36</v>
      </c>
      <c r="T10" s="13" t="s">
        <v>36</v>
      </c>
      <c r="U10" s="13" t="s">
        <v>40</v>
      </c>
      <c r="V10" s="13" t="s">
        <v>36</v>
      </c>
      <c r="W10" s="13" t="s">
        <v>36</v>
      </c>
      <c r="X10" s="13" t="s">
        <v>36</v>
      </c>
      <c r="Y10" s="22" t="s">
        <v>36</v>
      </c>
      <c r="Z10" s="79" t="s">
        <v>75</v>
      </c>
      <c r="AA10" s="79" t="s">
        <v>94</v>
      </c>
      <c r="AB10" s="79" t="s">
        <v>57</v>
      </c>
      <c r="AC10" s="103" t="s">
        <v>58</v>
      </c>
      <c r="AD10" s="43" t="str">
        <f>IF('LP I'!J75&gt;=60,"Lansia"," ")</f>
        <v xml:space="preserve"> </v>
      </c>
      <c r="AE10" s="16" t="s">
        <v>36</v>
      </c>
      <c r="AF10" s="104" t="s">
        <v>77</v>
      </c>
      <c r="AG10" s="98" t="s">
        <v>36</v>
      </c>
    </row>
    <row r="11" spans="1:36">
      <c r="A11" s="97"/>
      <c r="B11" s="13">
        <f t="shared" si="0"/>
        <v>4</v>
      </c>
      <c r="C11" s="79"/>
      <c r="D11" s="158" t="s">
        <v>468</v>
      </c>
      <c r="E11" s="158"/>
      <c r="F11" s="22" t="s">
        <v>36</v>
      </c>
      <c r="G11" s="13" t="s">
        <v>22</v>
      </c>
      <c r="H11" s="13" t="s">
        <v>70</v>
      </c>
      <c r="I11" s="184" t="s">
        <v>469</v>
      </c>
      <c r="J11" s="24">
        <f>'LP V'!$A$2-RIGHT(I11,4)</f>
        <v>17</v>
      </c>
      <c r="K11" s="22" t="s">
        <v>36</v>
      </c>
      <c r="L11" s="13" t="s">
        <v>36</v>
      </c>
      <c r="M11" s="13" t="s">
        <v>40</v>
      </c>
      <c r="N11" s="13" t="s">
        <v>36</v>
      </c>
      <c r="O11" s="22" t="s">
        <v>36</v>
      </c>
      <c r="P11" s="13" t="s">
        <v>36</v>
      </c>
      <c r="Q11" s="13" t="s">
        <v>36</v>
      </c>
      <c r="R11" s="13" t="s">
        <v>36</v>
      </c>
      <c r="S11" s="13" t="s">
        <v>36</v>
      </c>
      <c r="T11" s="13" t="s">
        <v>36</v>
      </c>
      <c r="U11" s="13" t="s">
        <v>36</v>
      </c>
      <c r="V11" s="13" t="s">
        <v>36</v>
      </c>
      <c r="W11" s="13" t="s">
        <v>40</v>
      </c>
      <c r="X11" s="13" t="s">
        <v>36</v>
      </c>
      <c r="Y11" s="22" t="s">
        <v>36</v>
      </c>
      <c r="Z11" s="79" t="s">
        <v>55</v>
      </c>
      <c r="AA11" s="79" t="s">
        <v>56</v>
      </c>
      <c r="AB11" s="79" t="s">
        <v>57</v>
      </c>
      <c r="AC11" s="103" t="s">
        <v>58</v>
      </c>
      <c r="AD11" s="43" t="str">
        <f>IF('LP I'!J76&gt;=60,"Lansia"," ")</f>
        <v xml:space="preserve"> </v>
      </c>
      <c r="AE11" s="16" t="s">
        <v>36</v>
      </c>
      <c r="AF11" s="104" t="s">
        <v>77</v>
      </c>
      <c r="AG11" s="98" t="s">
        <v>36</v>
      </c>
    </row>
    <row r="12" spans="1:36">
      <c r="A12" s="97"/>
      <c r="B12" s="13">
        <f t="shared" si="0"/>
        <v>5</v>
      </c>
      <c r="C12" s="79"/>
      <c r="D12" s="158" t="s">
        <v>470</v>
      </c>
      <c r="E12" s="158"/>
      <c r="F12" s="22" t="s">
        <v>36</v>
      </c>
      <c r="G12" s="13" t="s">
        <v>22</v>
      </c>
      <c r="H12" s="13" t="s">
        <v>115</v>
      </c>
      <c r="I12" s="184" t="s">
        <v>471</v>
      </c>
      <c r="J12" s="24">
        <f>'LP V'!$A$2-RIGHT(I12,4)</f>
        <v>14</v>
      </c>
      <c r="K12" s="22" t="s">
        <v>36</v>
      </c>
      <c r="L12" s="22" t="s">
        <v>36</v>
      </c>
      <c r="M12" s="13" t="s">
        <v>40</v>
      </c>
      <c r="N12" s="22" t="s">
        <v>36</v>
      </c>
      <c r="O12" s="13" t="s">
        <v>36</v>
      </c>
      <c r="P12" s="13" t="s">
        <v>36</v>
      </c>
      <c r="Q12" s="13" t="s">
        <v>36</v>
      </c>
      <c r="R12" s="13" t="s">
        <v>36</v>
      </c>
      <c r="S12" s="13" t="s">
        <v>36</v>
      </c>
      <c r="T12" s="13" t="s">
        <v>36</v>
      </c>
      <c r="U12" s="13" t="s">
        <v>36</v>
      </c>
      <c r="V12" s="13" t="s">
        <v>36</v>
      </c>
      <c r="W12" s="13" t="s">
        <v>40</v>
      </c>
      <c r="X12" s="13" t="s">
        <v>36</v>
      </c>
      <c r="Y12" s="22" t="s">
        <v>36</v>
      </c>
      <c r="Z12" s="79" t="s">
        <v>61</v>
      </c>
      <c r="AA12" s="79" t="s">
        <v>56</v>
      </c>
      <c r="AB12" s="79" t="s">
        <v>57</v>
      </c>
      <c r="AC12" s="103" t="s">
        <v>58</v>
      </c>
      <c r="AD12" s="43" t="str">
        <f>IF('LP I'!J77&gt;=60,"Lansia"," ")</f>
        <v xml:space="preserve"> </v>
      </c>
      <c r="AE12" s="16" t="s">
        <v>36</v>
      </c>
      <c r="AF12" s="104" t="s">
        <v>46</v>
      </c>
      <c r="AG12" s="98" t="s">
        <v>36</v>
      </c>
    </row>
    <row r="13" spans="1:36">
      <c r="A13" s="97"/>
      <c r="B13" s="13">
        <f t="shared" si="0"/>
        <v>6</v>
      </c>
      <c r="C13" s="79"/>
      <c r="D13" s="158" t="s">
        <v>472</v>
      </c>
      <c r="E13" s="158"/>
      <c r="F13" s="22" t="s">
        <v>36</v>
      </c>
      <c r="G13" s="13" t="s">
        <v>22</v>
      </c>
      <c r="H13" s="13" t="s">
        <v>65</v>
      </c>
      <c r="I13" s="184" t="s">
        <v>473</v>
      </c>
      <c r="J13" s="24">
        <f>'LP V'!$A$2-RIGHT(I13,4)</f>
        <v>22</v>
      </c>
      <c r="K13" s="22" t="s">
        <v>36</v>
      </c>
      <c r="L13" s="13" t="s">
        <v>36</v>
      </c>
      <c r="M13" s="13" t="s">
        <v>40</v>
      </c>
      <c r="N13" s="13" t="s">
        <v>36</v>
      </c>
      <c r="O13" s="13" t="s">
        <v>36</v>
      </c>
      <c r="P13" s="13" t="s">
        <v>36</v>
      </c>
      <c r="Q13" s="13" t="s">
        <v>36</v>
      </c>
      <c r="R13" s="13" t="s">
        <v>36</v>
      </c>
      <c r="S13" s="13" t="s">
        <v>36</v>
      </c>
      <c r="T13" s="13" t="s">
        <v>36</v>
      </c>
      <c r="U13" s="13" t="s">
        <v>40</v>
      </c>
      <c r="V13" s="13" t="s">
        <v>36</v>
      </c>
      <c r="W13" s="22" t="s">
        <v>36</v>
      </c>
      <c r="X13" s="13" t="s">
        <v>36</v>
      </c>
      <c r="Y13" s="13" t="s">
        <v>36</v>
      </c>
      <c r="Z13" s="79" t="s">
        <v>75</v>
      </c>
      <c r="AA13" s="79" t="s">
        <v>94</v>
      </c>
      <c r="AB13" s="79" t="s">
        <v>57</v>
      </c>
      <c r="AC13" s="103" t="s">
        <v>58</v>
      </c>
      <c r="AD13" s="43" t="str">
        <f>IF('LP I'!J78&gt;=60,"Lansia"," ")</f>
        <v xml:space="preserve"> </v>
      </c>
      <c r="AE13" s="16" t="s">
        <v>36</v>
      </c>
      <c r="AF13" s="104" t="s">
        <v>46</v>
      </c>
      <c r="AG13" s="98" t="s">
        <v>36</v>
      </c>
    </row>
    <row r="14" spans="1:36">
      <c r="A14" s="97">
        <v>2</v>
      </c>
      <c r="B14" s="13">
        <f t="shared" si="0"/>
        <v>7</v>
      </c>
      <c r="C14" s="79" t="s">
        <v>456</v>
      </c>
      <c r="D14" s="135" t="s">
        <v>474</v>
      </c>
      <c r="E14" s="136" t="s">
        <v>475</v>
      </c>
      <c r="F14" s="13" t="s">
        <v>21</v>
      </c>
      <c r="G14" s="22" t="s">
        <v>36</v>
      </c>
      <c r="H14" s="138" t="s">
        <v>70</v>
      </c>
      <c r="I14" s="139" t="s">
        <v>476</v>
      </c>
      <c r="J14" s="24">
        <f>'LP V'!$A$2-RIGHT(I14,4)</f>
        <v>35</v>
      </c>
      <c r="K14" s="138" t="s">
        <v>477</v>
      </c>
      <c r="L14" s="13" t="s">
        <v>40</v>
      </c>
      <c r="M14" s="22" t="s">
        <v>36</v>
      </c>
      <c r="N14" s="13" t="s">
        <v>40</v>
      </c>
      <c r="O14" s="22" t="s">
        <v>36</v>
      </c>
      <c r="P14" s="13" t="s">
        <v>40</v>
      </c>
      <c r="Q14" s="22" t="s">
        <v>36</v>
      </c>
      <c r="R14" s="13" t="s">
        <v>40</v>
      </c>
      <c r="S14" s="22" t="s">
        <v>36</v>
      </c>
      <c r="T14" s="22" t="s">
        <v>36</v>
      </c>
      <c r="U14" s="22" t="s">
        <v>36</v>
      </c>
      <c r="V14" s="22" t="s">
        <v>36</v>
      </c>
      <c r="W14" s="22" t="s">
        <v>36</v>
      </c>
      <c r="X14" s="22" t="s">
        <v>36</v>
      </c>
      <c r="Y14" s="22" t="s">
        <v>36</v>
      </c>
      <c r="Z14" s="138" t="s">
        <v>55</v>
      </c>
      <c r="AA14" s="138" t="s">
        <v>414</v>
      </c>
      <c r="AB14" s="138" t="s">
        <v>43</v>
      </c>
      <c r="AC14" s="195" t="s">
        <v>44</v>
      </c>
      <c r="AD14" s="43" t="str">
        <f>IF('LP I'!J79&gt;=60,"Lansia"," ")</f>
        <v xml:space="preserve"> </v>
      </c>
      <c r="AE14" s="16" t="s">
        <v>478</v>
      </c>
      <c r="AF14" s="104" t="s">
        <v>46</v>
      </c>
      <c r="AG14" s="98" t="s">
        <v>36</v>
      </c>
    </row>
    <row r="15" spans="1:36">
      <c r="A15" s="97"/>
      <c r="B15" s="13">
        <f t="shared" si="0"/>
        <v>8</v>
      </c>
      <c r="C15" s="134"/>
      <c r="D15" s="135" t="s">
        <v>479</v>
      </c>
      <c r="E15" s="136"/>
      <c r="F15" s="22" t="s">
        <v>36</v>
      </c>
      <c r="G15" s="13" t="s">
        <v>22</v>
      </c>
      <c r="H15" s="138" t="s">
        <v>480</v>
      </c>
      <c r="I15" s="139" t="s">
        <v>481</v>
      </c>
      <c r="J15" s="24">
        <f>'LP V'!$A$2-RIGHT(I15,4)</f>
        <v>35</v>
      </c>
      <c r="K15" s="137" t="s">
        <v>36</v>
      </c>
      <c r="L15" s="22" t="s">
        <v>36</v>
      </c>
      <c r="M15" s="13" t="s">
        <v>40</v>
      </c>
      <c r="N15" s="22" t="s">
        <v>36</v>
      </c>
      <c r="O15" s="13" t="s">
        <v>40</v>
      </c>
      <c r="P15" s="22" t="s">
        <v>36</v>
      </c>
      <c r="Q15" s="13" t="s">
        <v>40</v>
      </c>
      <c r="R15" s="22" t="s">
        <v>36</v>
      </c>
      <c r="S15" s="13" t="s">
        <v>40</v>
      </c>
      <c r="T15" s="22" t="s">
        <v>36</v>
      </c>
      <c r="U15" s="22" t="s">
        <v>36</v>
      </c>
      <c r="V15" s="22" t="s">
        <v>36</v>
      </c>
      <c r="W15" s="22" t="s">
        <v>36</v>
      </c>
      <c r="X15" s="22" t="s">
        <v>36</v>
      </c>
      <c r="Y15" s="22" t="s">
        <v>36</v>
      </c>
      <c r="Z15" s="138" t="s">
        <v>154</v>
      </c>
      <c r="AA15" s="138" t="s">
        <v>76</v>
      </c>
      <c r="AB15" s="138" t="s">
        <v>43</v>
      </c>
      <c r="AC15" s="195" t="s">
        <v>52</v>
      </c>
      <c r="AD15" s="43" t="str">
        <f>IF('LP I'!J80&gt;=60,"Lansia"," ")</f>
        <v xml:space="preserve"> </v>
      </c>
      <c r="AE15" s="16" t="s">
        <v>36</v>
      </c>
      <c r="AF15" s="104" t="s">
        <v>46</v>
      </c>
      <c r="AG15" s="98" t="s">
        <v>36</v>
      </c>
    </row>
    <row r="16" spans="1:36">
      <c r="A16" s="97"/>
      <c r="B16" s="13">
        <f t="shared" si="0"/>
        <v>9</v>
      </c>
      <c r="C16" s="134"/>
      <c r="D16" s="135" t="s">
        <v>482</v>
      </c>
      <c r="E16" s="136"/>
      <c r="F16" s="13" t="s">
        <v>21</v>
      </c>
      <c r="G16" s="22" t="s">
        <v>36</v>
      </c>
      <c r="H16" s="138" t="s">
        <v>70</v>
      </c>
      <c r="I16" s="139" t="s">
        <v>483</v>
      </c>
      <c r="J16" s="24">
        <f>'LP V'!$A$2-RIGHT(I16,4)</f>
        <v>10</v>
      </c>
      <c r="K16" s="137" t="s">
        <v>36</v>
      </c>
      <c r="L16" s="13" t="s">
        <v>40</v>
      </c>
      <c r="M16" s="22" t="s">
        <v>36</v>
      </c>
      <c r="N16" s="22" t="s">
        <v>36</v>
      </c>
      <c r="O16" s="22" t="s">
        <v>36</v>
      </c>
      <c r="P16" s="22" t="s">
        <v>36</v>
      </c>
      <c r="Q16" s="22" t="s">
        <v>36</v>
      </c>
      <c r="R16" s="22" t="s">
        <v>36</v>
      </c>
      <c r="S16" s="22" t="s">
        <v>36</v>
      </c>
      <c r="T16" s="22" t="s">
        <v>36</v>
      </c>
      <c r="U16" s="22" t="s">
        <v>36</v>
      </c>
      <c r="V16" s="22" t="s">
        <v>36</v>
      </c>
      <c r="W16" s="22" t="s">
        <v>36</v>
      </c>
      <c r="X16" s="13" t="s">
        <v>40</v>
      </c>
      <c r="Y16" s="22" t="s">
        <v>36</v>
      </c>
      <c r="Z16" s="137" t="s">
        <v>41</v>
      </c>
      <c r="AA16" s="137" t="s">
        <v>56</v>
      </c>
      <c r="AB16" s="138" t="s">
        <v>57</v>
      </c>
      <c r="AC16" s="195" t="s">
        <v>58</v>
      </c>
      <c r="AD16" s="43" t="str">
        <f>IF('LP I'!J81&gt;=60,"Lansia"," ")</f>
        <v xml:space="preserve"> </v>
      </c>
      <c r="AE16" s="16"/>
      <c r="AF16" s="104" t="s">
        <v>46</v>
      </c>
      <c r="AG16" s="98" t="s">
        <v>36</v>
      </c>
    </row>
    <row r="17" spans="1:33">
      <c r="A17" s="97"/>
      <c r="B17" s="13">
        <f t="shared" si="0"/>
        <v>10</v>
      </c>
      <c r="C17" s="134"/>
      <c r="D17" s="135" t="s">
        <v>484</v>
      </c>
      <c r="E17" s="136"/>
      <c r="F17" s="22" t="s">
        <v>36</v>
      </c>
      <c r="G17" s="13" t="s">
        <v>22</v>
      </c>
      <c r="H17" s="138" t="s">
        <v>115</v>
      </c>
      <c r="I17" s="139" t="s">
        <v>485</v>
      </c>
      <c r="J17" s="24">
        <f>'LP V'!$A$2-RIGHT(I17,4)</f>
        <v>8</v>
      </c>
      <c r="K17" s="137" t="s">
        <v>36</v>
      </c>
      <c r="L17" s="22" t="s">
        <v>36</v>
      </c>
      <c r="M17" s="13" t="s">
        <v>40</v>
      </c>
      <c r="N17" s="22" t="s">
        <v>36</v>
      </c>
      <c r="O17" s="22" t="s">
        <v>36</v>
      </c>
      <c r="P17" s="22" t="s">
        <v>36</v>
      </c>
      <c r="Q17" s="22" t="s">
        <v>36</v>
      </c>
      <c r="R17" s="22" t="s">
        <v>36</v>
      </c>
      <c r="S17" s="22" t="s">
        <v>36</v>
      </c>
      <c r="T17" s="22" t="s">
        <v>36</v>
      </c>
      <c r="U17" s="22" t="s">
        <v>36</v>
      </c>
      <c r="V17" s="22" t="s">
        <v>36</v>
      </c>
      <c r="W17" s="22" t="s">
        <v>36</v>
      </c>
      <c r="X17" s="22" t="s">
        <v>36</v>
      </c>
      <c r="Y17" s="13" t="s">
        <v>40</v>
      </c>
      <c r="Z17" s="137" t="s">
        <v>41</v>
      </c>
      <c r="AA17" s="137" t="s">
        <v>56</v>
      </c>
      <c r="AB17" s="138" t="s">
        <v>57</v>
      </c>
      <c r="AC17" s="195" t="s">
        <v>58</v>
      </c>
      <c r="AD17" s="43" t="str">
        <f>IF('LP I'!J82&gt;=60,"Lansia"," ")</f>
        <v xml:space="preserve"> </v>
      </c>
      <c r="AE17" s="16" t="s">
        <v>462</v>
      </c>
      <c r="AF17" s="104" t="s">
        <v>46</v>
      </c>
      <c r="AG17" s="98" t="s">
        <v>36</v>
      </c>
    </row>
    <row r="18" spans="1:33">
      <c r="A18" s="97">
        <v>3</v>
      </c>
      <c r="B18" s="13">
        <f t="shared" si="0"/>
        <v>11</v>
      </c>
      <c r="C18" s="79" t="s">
        <v>456</v>
      </c>
      <c r="D18" s="158" t="s">
        <v>486</v>
      </c>
      <c r="E18" s="158" t="s">
        <v>35</v>
      </c>
      <c r="F18" s="22" t="s">
        <v>36</v>
      </c>
      <c r="G18" s="13" t="s">
        <v>22</v>
      </c>
      <c r="H18" s="13" t="s">
        <v>487</v>
      </c>
      <c r="I18" s="184" t="s">
        <v>488</v>
      </c>
      <c r="J18" s="24">
        <f>'LP V'!$A$2-RIGHT(I18,4)</f>
        <v>74</v>
      </c>
      <c r="K18" s="13" t="s">
        <v>82</v>
      </c>
      <c r="L18" s="13" t="s">
        <v>36</v>
      </c>
      <c r="M18" s="13" t="s">
        <v>40</v>
      </c>
      <c r="N18" s="22" t="s">
        <v>36</v>
      </c>
      <c r="O18" s="13" t="s">
        <v>40</v>
      </c>
      <c r="P18" s="22" t="s">
        <v>36</v>
      </c>
      <c r="Q18" s="13" t="s">
        <v>40</v>
      </c>
      <c r="R18" s="22" t="s">
        <v>36</v>
      </c>
      <c r="S18" s="13" t="s">
        <v>40</v>
      </c>
      <c r="T18" s="13" t="s">
        <v>36</v>
      </c>
      <c r="U18" s="13" t="s">
        <v>36</v>
      </c>
      <c r="V18" s="22" t="s">
        <v>36</v>
      </c>
      <c r="W18" s="22" t="s">
        <v>36</v>
      </c>
      <c r="X18" s="22" t="s">
        <v>36</v>
      </c>
      <c r="Y18" s="22" t="s">
        <v>36</v>
      </c>
      <c r="Z18" s="79" t="s">
        <v>55</v>
      </c>
      <c r="AA18" s="79" t="s">
        <v>51</v>
      </c>
      <c r="AB18" s="79" t="s">
        <v>43</v>
      </c>
      <c r="AC18" s="103" t="s">
        <v>88</v>
      </c>
      <c r="AD18" s="43" t="str">
        <f>IF('LP I'!J83&gt;=60,"Lansia"," ")</f>
        <v xml:space="preserve"> </v>
      </c>
      <c r="AE18" s="16" t="s">
        <v>36</v>
      </c>
      <c r="AF18" s="104" t="s">
        <v>46</v>
      </c>
      <c r="AG18" s="98" t="s">
        <v>36</v>
      </c>
    </row>
    <row r="19" spans="1:33">
      <c r="A19" s="97"/>
      <c r="B19" s="13">
        <f t="shared" si="0"/>
        <v>12</v>
      </c>
      <c r="C19" s="79"/>
      <c r="D19" s="158" t="s">
        <v>489</v>
      </c>
      <c r="E19" s="196"/>
      <c r="F19" s="13" t="s">
        <v>21</v>
      </c>
      <c r="G19" s="22" t="s">
        <v>36</v>
      </c>
      <c r="H19" s="13" t="s">
        <v>490</v>
      </c>
      <c r="I19" s="184" t="s">
        <v>491</v>
      </c>
      <c r="J19" s="24">
        <f>'LP V'!$A$2-RIGHT(I19,4)</f>
        <v>42</v>
      </c>
      <c r="K19" s="22" t="s">
        <v>36</v>
      </c>
      <c r="L19" s="13" t="s">
        <v>40</v>
      </c>
      <c r="M19" s="22" t="s">
        <v>36</v>
      </c>
      <c r="N19" s="13" t="s">
        <v>40</v>
      </c>
      <c r="O19" s="22" t="s">
        <v>36</v>
      </c>
      <c r="P19" s="22" t="s">
        <v>36</v>
      </c>
      <c r="Q19" s="22" t="s">
        <v>36</v>
      </c>
      <c r="R19" s="22" t="s">
        <v>36</v>
      </c>
      <c r="S19" s="22" t="s">
        <v>36</v>
      </c>
      <c r="T19" s="13" t="s">
        <v>40</v>
      </c>
      <c r="U19" s="13" t="s">
        <v>36</v>
      </c>
      <c r="V19" s="22" t="s">
        <v>36</v>
      </c>
      <c r="W19" s="22" t="s">
        <v>36</v>
      </c>
      <c r="X19" s="22" t="s">
        <v>36</v>
      </c>
      <c r="Y19" s="22" t="s">
        <v>36</v>
      </c>
      <c r="Z19" s="79" t="s">
        <v>75</v>
      </c>
      <c r="AA19" s="79" t="s">
        <v>76</v>
      </c>
      <c r="AB19" s="79" t="s">
        <v>57</v>
      </c>
      <c r="AC19" s="103" t="s">
        <v>58</v>
      </c>
      <c r="AD19" s="43" t="str">
        <f>IF('LP I'!J84&gt;=60,"Lansia"," ")</f>
        <v xml:space="preserve"> </v>
      </c>
      <c r="AE19" s="16" t="s">
        <v>36</v>
      </c>
      <c r="AF19" s="104" t="s">
        <v>46</v>
      </c>
      <c r="AG19" s="98" t="s">
        <v>36</v>
      </c>
    </row>
    <row r="20" spans="1:33">
      <c r="A20" s="97">
        <v>4</v>
      </c>
      <c r="B20" s="13">
        <f t="shared" si="0"/>
        <v>13</v>
      </c>
      <c r="C20" s="79" t="s">
        <v>456</v>
      </c>
      <c r="D20" s="167" t="s">
        <v>492</v>
      </c>
      <c r="E20" s="13" t="s">
        <v>64</v>
      </c>
      <c r="F20" s="13" t="s">
        <v>21</v>
      </c>
      <c r="G20" s="22" t="s">
        <v>36</v>
      </c>
      <c r="H20" s="170" t="s">
        <v>70</v>
      </c>
      <c r="I20" s="168" t="s">
        <v>493</v>
      </c>
      <c r="J20" s="24">
        <f>'LP I'!$A$2-RIGHT(I20,4)</f>
        <v>45</v>
      </c>
      <c r="K20" s="13" t="s">
        <v>494</v>
      </c>
      <c r="L20" s="13" t="s">
        <v>40</v>
      </c>
      <c r="M20" s="22" t="s">
        <v>36</v>
      </c>
      <c r="N20" s="13" t="s">
        <v>40</v>
      </c>
      <c r="O20" s="21" t="s">
        <v>36</v>
      </c>
      <c r="P20" s="13" t="s">
        <v>40</v>
      </c>
      <c r="Q20" s="21" t="s">
        <v>36</v>
      </c>
      <c r="R20" s="13" t="s">
        <v>40</v>
      </c>
      <c r="S20" s="21" t="s">
        <v>36</v>
      </c>
      <c r="T20" s="21" t="s">
        <v>36</v>
      </c>
      <c r="U20" s="21" t="s">
        <v>36</v>
      </c>
      <c r="V20" s="21" t="s">
        <v>36</v>
      </c>
      <c r="W20" s="21" t="s">
        <v>36</v>
      </c>
      <c r="X20" s="21" t="s">
        <v>36</v>
      </c>
      <c r="Y20" s="21" t="s">
        <v>36</v>
      </c>
      <c r="Z20" s="170" t="s">
        <v>61</v>
      </c>
      <c r="AA20" s="26" t="s">
        <v>192</v>
      </c>
      <c r="AB20" s="26" t="s">
        <v>43</v>
      </c>
      <c r="AC20" s="169" t="s">
        <v>44</v>
      </c>
      <c r="AD20" s="43" t="str">
        <f>IF('LP I'!J85&gt;=60,"Lansia"," ")</f>
        <v xml:space="preserve"> </v>
      </c>
      <c r="AE20" s="16" t="s">
        <v>36</v>
      </c>
      <c r="AF20" s="104" t="s">
        <v>46</v>
      </c>
      <c r="AG20" s="98" t="s">
        <v>36</v>
      </c>
    </row>
    <row r="21" spans="1:33">
      <c r="A21" s="97"/>
      <c r="B21" s="13">
        <f t="shared" si="0"/>
        <v>14</v>
      </c>
      <c r="C21" s="26"/>
      <c r="D21" s="167" t="s">
        <v>495</v>
      </c>
      <c r="E21" s="13"/>
      <c r="F21" s="22" t="s">
        <v>36</v>
      </c>
      <c r="G21" s="13" t="s">
        <v>22</v>
      </c>
      <c r="H21" s="170" t="s">
        <v>496</v>
      </c>
      <c r="I21" s="168" t="s">
        <v>497</v>
      </c>
      <c r="J21" s="24">
        <f>'LP I'!$A$2-RIGHT(I21,4)</f>
        <v>41</v>
      </c>
      <c r="K21" s="22" t="s">
        <v>36</v>
      </c>
      <c r="L21" s="22" t="s">
        <v>36</v>
      </c>
      <c r="M21" s="13" t="s">
        <v>40</v>
      </c>
      <c r="N21" s="21" t="s">
        <v>36</v>
      </c>
      <c r="O21" s="13" t="s">
        <v>40</v>
      </c>
      <c r="P21" s="22" t="s">
        <v>36</v>
      </c>
      <c r="Q21" s="13" t="s">
        <v>40</v>
      </c>
      <c r="R21" s="21" t="s">
        <v>36</v>
      </c>
      <c r="S21" s="13" t="s">
        <v>40</v>
      </c>
      <c r="T21" s="21" t="s">
        <v>36</v>
      </c>
      <c r="U21" s="21" t="s">
        <v>36</v>
      </c>
      <c r="V21" s="21" t="s">
        <v>36</v>
      </c>
      <c r="W21" s="21" t="s">
        <v>36</v>
      </c>
      <c r="X21" s="21" t="s">
        <v>36</v>
      </c>
      <c r="Y21" s="21" t="s">
        <v>36</v>
      </c>
      <c r="Z21" s="170" t="s">
        <v>41</v>
      </c>
      <c r="AA21" s="26" t="s">
        <v>51</v>
      </c>
      <c r="AB21" s="26" t="s">
        <v>43</v>
      </c>
      <c r="AC21" s="169" t="s">
        <v>52</v>
      </c>
      <c r="AD21" s="43" t="str">
        <f>IF('LP I'!J86&gt;=60,"Lansia"," ")</f>
        <v xml:space="preserve"> </v>
      </c>
      <c r="AE21" s="16"/>
      <c r="AF21" s="104" t="s">
        <v>46</v>
      </c>
      <c r="AG21" s="98" t="s">
        <v>36</v>
      </c>
    </row>
    <row r="22" spans="1:33">
      <c r="A22" s="97"/>
      <c r="B22" s="13">
        <f t="shared" si="0"/>
        <v>15</v>
      </c>
      <c r="C22" s="26"/>
      <c r="D22" s="167" t="s">
        <v>498</v>
      </c>
      <c r="E22" s="13"/>
      <c r="F22" s="13" t="s">
        <v>21</v>
      </c>
      <c r="G22" s="22" t="s">
        <v>36</v>
      </c>
      <c r="H22" s="170" t="s">
        <v>496</v>
      </c>
      <c r="I22" s="168" t="s">
        <v>499</v>
      </c>
      <c r="J22" s="24">
        <f>'LP I'!$A$2-RIGHT(I22,4)</f>
        <v>22</v>
      </c>
      <c r="K22" s="22" t="s">
        <v>36</v>
      </c>
      <c r="L22" s="13" t="s">
        <v>40</v>
      </c>
      <c r="M22" s="22" t="s">
        <v>36</v>
      </c>
      <c r="N22" s="13" t="s">
        <v>40</v>
      </c>
      <c r="O22" s="22" t="s">
        <v>36</v>
      </c>
      <c r="P22" s="21" t="s">
        <v>36</v>
      </c>
      <c r="Q22" s="21" t="s">
        <v>36</v>
      </c>
      <c r="R22" s="21" t="s">
        <v>36</v>
      </c>
      <c r="S22" s="21" t="s">
        <v>36</v>
      </c>
      <c r="T22" s="13" t="s">
        <v>40</v>
      </c>
      <c r="U22" s="21" t="s">
        <v>36</v>
      </c>
      <c r="V22" s="21" t="s">
        <v>36</v>
      </c>
      <c r="W22" s="21" t="s">
        <v>36</v>
      </c>
      <c r="X22" s="21" t="s">
        <v>36</v>
      </c>
      <c r="Y22" s="21" t="s">
        <v>36</v>
      </c>
      <c r="Z22" s="170" t="s">
        <v>55</v>
      </c>
      <c r="AA22" s="170" t="s">
        <v>76</v>
      </c>
      <c r="AB22" s="26" t="s">
        <v>57</v>
      </c>
      <c r="AC22" s="169" t="s">
        <v>58</v>
      </c>
      <c r="AD22" s="43" t="str">
        <f>IF('LP I'!J87&gt;=60,"Lansia"," ")</f>
        <v xml:space="preserve"> </v>
      </c>
      <c r="AE22" s="16"/>
      <c r="AF22" s="104" t="s">
        <v>46</v>
      </c>
      <c r="AG22" s="98" t="s">
        <v>36</v>
      </c>
    </row>
    <row r="23" spans="1:33">
      <c r="A23" s="97"/>
      <c r="B23" s="13">
        <f t="shared" si="0"/>
        <v>16</v>
      </c>
      <c r="C23" s="26"/>
      <c r="D23" s="167" t="s">
        <v>500</v>
      </c>
      <c r="E23" s="13"/>
      <c r="F23" s="13" t="s">
        <v>21</v>
      </c>
      <c r="G23" s="22" t="s">
        <v>36</v>
      </c>
      <c r="H23" s="170" t="s">
        <v>496</v>
      </c>
      <c r="I23" s="168" t="s">
        <v>501</v>
      </c>
      <c r="J23" s="24">
        <f>'LP I'!$A$2-RIGHT(I23,4)</f>
        <v>20</v>
      </c>
      <c r="K23" s="22" t="s">
        <v>36</v>
      </c>
      <c r="L23" s="13" t="s">
        <v>40</v>
      </c>
      <c r="M23" s="22" t="s">
        <v>36</v>
      </c>
      <c r="N23" s="13" t="s">
        <v>40</v>
      </c>
      <c r="O23" s="22" t="s">
        <v>36</v>
      </c>
      <c r="P23" s="21" t="s">
        <v>36</v>
      </c>
      <c r="Q23" s="21" t="s">
        <v>36</v>
      </c>
      <c r="R23" s="21" t="s">
        <v>36</v>
      </c>
      <c r="S23" s="21" t="s">
        <v>36</v>
      </c>
      <c r="T23" s="13" t="s">
        <v>40</v>
      </c>
      <c r="U23" s="21" t="s">
        <v>36</v>
      </c>
      <c r="V23" s="21" t="s">
        <v>36</v>
      </c>
      <c r="W23" s="21" t="s">
        <v>36</v>
      </c>
      <c r="X23" s="22" t="s">
        <v>36</v>
      </c>
      <c r="Y23" s="21" t="s">
        <v>36</v>
      </c>
      <c r="Z23" s="170" t="s">
        <v>55</v>
      </c>
      <c r="AA23" s="170" t="s">
        <v>76</v>
      </c>
      <c r="AB23" s="26" t="s">
        <v>57</v>
      </c>
      <c r="AC23" s="169" t="s">
        <v>58</v>
      </c>
      <c r="AD23" s="43" t="str">
        <f>IF('LP I'!J88&gt;=60,"Lansia"," ")</f>
        <v xml:space="preserve"> </v>
      </c>
      <c r="AE23" s="17" t="s">
        <v>462</v>
      </c>
      <c r="AF23" s="104" t="s">
        <v>46</v>
      </c>
      <c r="AG23" s="98" t="s">
        <v>36</v>
      </c>
    </row>
    <row r="24" spans="1:33">
      <c r="A24" s="97"/>
      <c r="B24" s="13">
        <f t="shared" si="0"/>
        <v>17</v>
      </c>
      <c r="C24" s="26"/>
      <c r="D24" s="167" t="s">
        <v>502</v>
      </c>
      <c r="E24" s="13"/>
      <c r="F24" s="13" t="s">
        <v>21</v>
      </c>
      <c r="G24" s="22" t="s">
        <v>36</v>
      </c>
      <c r="H24" s="170" t="s">
        <v>64</v>
      </c>
      <c r="I24" s="168" t="s">
        <v>503</v>
      </c>
      <c r="J24" s="24">
        <f>'LP I'!$A$2-RIGHT(I24,4)</f>
        <v>16</v>
      </c>
      <c r="K24" s="22" t="s">
        <v>36</v>
      </c>
      <c r="L24" s="13" t="s">
        <v>40</v>
      </c>
      <c r="M24" s="22" t="s">
        <v>36</v>
      </c>
      <c r="N24" s="22" t="s">
        <v>36</v>
      </c>
      <c r="O24" s="22" t="s">
        <v>36</v>
      </c>
      <c r="P24" s="21" t="s">
        <v>36</v>
      </c>
      <c r="Q24" s="21" t="s">
        <v>36</v>
      </c>
      <c r="R24" s="21" t="s">
        <v>36</v>
      </c>
      <c r="S24" s="21" t="s">
        <v>36</v>
      </c>
      <c r="T24" s="21" t="s">
        <v>36</v>
      </c>
      <c r="U24" s="21" t="s">
        <v>36</v>
      </c>
      <c r="V24" s="13" t="s">
        <v>40</v>
      </c>
      <c r="W24" s="21" t="s">
        <v>36</v>
      </c>
      <c r="X24" s="22" t="s">
        <v>36</v>
      </c>
      <c r="Y24" s="21" t="s">
        <v>36</v>
      </c>
      <c r="Z24" s="170" t="s">
        <v>55</v>
      </c>
      <c r="AA24" s="170" t="s">
        <v>56</v>
      </c>
      <c r="AB24" s="26" t="s">
        <v>57</v>
      </c>
      <c r="AC24" s="169" t="s">
        <v>58</v>
      </c>
      <c r="AD24" s="43" t="str">
        <f>IF('LP I'!J89&gt;=60,"Lansia"," ")</f>
        <v xml:space="preserve"> </v>
      </c>
      <c r="AE24" s="16" t="s">
        <v>36</v>
      </c>
      <c r="AF24" s="104" t="s">
        <v>46</v>
      </c>
      <c r="AG24" s="98" t="s">
        <v>36</v>
      </c>
    </row>
    <row r="25" spans="1:33">
      <c r="A25" s="97"/>
      <c r="B25" s="13">
        <f t="shared" si="0"/>
        <v>18</v>
      </c>
      <c r="C25" s="26"/>
      <c r="D25" s="167" t="s">
        <v>504</v>
      </c>
      <c r="E25" s="13"/>
      <c r="F25" s="22" t="s">
        <v>36</v>
      </c>
      <c r="G25" s="13" t="s">
        <v>22</v>
      </c>
      <c r="H25" s="26" t="s">
        <v>115</v>
      </c>
      <c r="I25" s="168" t="s">
        <v>505</v>
      </c>
      <c r="J25" s="24">
        <f>'LP I'!$A$2-RIGHT(I25,4)</f>
        <v>8</v>
      </c>
      <c r="K25" s="22" t="s">
        <v>36</v>
      </c>
      <c r="L25" s="21" t="s">
        <v>36</v>
      </c>
      <c r="M25" s="13" t="s">
        <v>40</v>
      </c>
      <c r="N25" s="21" t="s">
        <v>36</v>
      </c>
      <c r="O25" s="21" t="s">
        <v>36</v>
      </c>
      <c r="P25" s="21" t="s">
        <v>36</v>
      </c>
      <c r="Q25" s="21" t="s">
        <v>36</v>
      </c>
      <c r="R25" s="21" t="s">
        <v>36</v>
      </c>
      <c r="S25" s="21" t="s">
        <v>36</v>
      </c>
      <c r="T25" s="21" t="s">
        <v>36</v>
      </c>
      <c r="U25" s="21" t="s">
        <v>36</v>
      </c>
      <c r="V25" s="21" t="s">
        <v>36</v>
      </c>
      <c r="W25" s="21" t="s">
        <v>36</v>
      </c>
      <c r="X25" s="21" t="s">
        <v>36</v>
      </c>
      <c r="Y25" s="13" t="s">
        <v>40</v>
      </c>
      <c r="Z25" s="170" t="s">
        <v>41</v>
      </c>
      <c r="AA25" s="170" t="s">
        <v>56</v>
      </c>
      <c r="AB25" s="26" t="s">
        <v>57</v>
      </c>
      <c r="AC25" s="169" t="s">
        <v>58</v>
      </c>
      <c r="AD25" s="43" t="str">
        <f>IF('LP I'!J90&gt;=60,"Lansia"," ")</f>
        <v xml:space="preserve"> </v>
      </c>
      <c r="AE25" s="16" t="s">
        <v>36</v>
      </c>
      <c r="AF25" s="104" t="s">
        <v>46</v>
      </c>
      <c r="AG25" s="98" t="s">
        <v>36</v>
      </c>
    </row>
    <row r="26" spans="1:33">
      <c r="A26" s="97">
        <v>5</v>
      </c>
      <c r="B26" s="13">
        <f t="shared" si="0"/>
        <v>19</v>
      </c>
      <c r="C26" s="79" t="s">
        <v>456</v>
      </c>
      <c r="D26" s="135" t="s">
        <v>506</v>
      </c>
      <c r="E26" s="136" t="s">
        <v>35</v>
      </c>
      <c r="F26" s="137" t="s">
        <v>21</v>
      </c>
      <c r="G26" s="22" t="s">
        <v>36</v>
      </c>
      <c r="H26" s="137" t="s">
        <v>65</v>
      </c>
      <c r="I26" s="139" t="s">
        <v>507</v>
      </c>
      <c r="J26" s="24">
        <f>'LP V'!$A$2-RIGHT(I26,4)</f>
        <v>37</v>
      </c>
      <c r="K26" s="22" t="s">
        <v>508</v>
      </c>
      <c r="L26" s="13" t="s">
        <v>40</v>
      </c>
      <c r="M26" s="22" t="s">
        <v>36</v>
      </c>
      <c r="N26" s="13" t="s">
        <v>40</v>
      </c>
      <c r="O26" s="22" t="s">
        <v>36</v>
      </c>
      <c r="P26" s="13" t="s">
        <v>40</v>
      </c>
      <c r="Q26" s="22" t="s">
        <v>36</v>
      </c>
      <c r="R26" s="13" t="s">
        <v>40</v>
      </c>
      <c r="S26" s="22" t="s">
        <v>36</v>
      </c>
      <c r="T26" s="22" t="s">
        <v>36</v>
      </c>
      <c r="U26" s="22" t="s">
        <v>36</v>
      </c>
      <c r="V26" s="22" t="s">
        <v>36</v>
      </c>
      <c r="W26" s="22" t="s">
        <v>36</v>
      </c>
      <c r="X26" s="22" t="s">
        <v>36</v>
      </c>
      <c r="Y26" s="22" t="s">
        <v>36</v>
      </c>
      <c r="Z26" s="22" t="s">
        <v>55</v>
      </c>
      <c r="AA26" s="22" t="s">
        <v>76</v>
      </c>
      <c r="AB26" s="137" t="s">
        <v>43</v>
      </c>
      <c r="AC26" s="197" t="s">
        <v>44</v>
      </c>
      <c r="AD26" s="43" t="str">
        <f>IF('LP I'!J91&gt;=60,"Lansia"," ")</f>
        <v xml:space="preserve"> </v>
      </c>
      <c r="AE26" s="16" t="s">
        <v>36</v>
      </c>
      <c r="AF26" s="104" t="s">
        <v>46</v>
      </c>
      <c r="AG26" s="98" t="s">
        <v>36</v>
      </c>
    </row>
    <row r="27" spans="1:33">
      <c r="A27" s="97"/>
      <c r="B27" s="13">
        <f t="shared" si="0"/>
        <v>20</v>
      </c>
      <c r="C27" s="137"/>
      <c r="D27" s="135" t="s">
        <v>509</v>
      </c>
      <c r="E27" s="136"/>
      <c r="F27" s="22" t="s">
        <v>36</v>
      </c>
      <c r="G27" s="138" t="s">
        <v>22</v>
      </c>
      <c r="H27" s="137" t="s">
        <v>510</v>
      </c>
      <c r="I27" s="139" t="s">
        <v>511</v>
      </c>
      <c r="J27" s="24">
        <f>'LP V'!$A$2-RIGHT(I27,4)</f>
        <v>33</v>
      </c>
      <c r="K27" s="22" t="s">
        <v>36</v>
      </c>
      <c r="L27" s="22" t="s">
        <v>36</v>
      </c>
      <c r="M27" s="13" t="s">
        <v>40</v>
      </c>
      <c r="N27" s="22" t="s">
        <v>36</v>
      </c>
      <c r="O27" s="13" t="s">
        <v>40</v>
      </c>
      <c r="P27" s="22" t="s">
        <v>36</v>
      </c>
      <c r="Q27" s="13" t="s">
        <v>40</v>
      </c>
      <c r="R27" s="22" t="s">
        <v>36</v>
      </c>
      <c r="S27" s="13" t="s">
        <v>40</v>
      </c>
      <c r="T27" s="22" t="s">
        <v>36</v>
      </c>
      <c r="U27" s="22" t="s">
        <v>36</v>
      </c>
      <c r="V27" s="22" t="s">
        <v>36</v>
      </c>
      <c r="W27" s="22" t="s">
        <v>36</v>
      </c>
      <c r="X27" s="22" t="s">
        <v>36</v>
      </c>
      <c r="Y27" s="22" t="s">
        <v>36</v>
      </c>
      <c r="Z27" s="22" t="s">
        <v>55</v>
      </c>
      <c r="AA27" s="22" t="s">
        <v>51</v>
      </c>
      <c r="AB27" s="137" t="s">
        <v>43</v>
      </c>
      <c r="AC27" s="197" t="s">
        <v>52</v>
      </c>
      <c r="AD27" s="43" t="str">
        <f>IF('LP I'!J92&gt;=60,"Lansia"," ")</f>
        <v xml:space="preserve"> </v>
      </c>
      <c r="AE27" s="16"/>
      <c r="AF27" s="104" t="s">
        <v>46</v>
      </c>
      <c r="AG27" s="98" t="s">
        <v>36</v>
      </c>
    </row>
    <row r="28" spans="1:33">
      <c r="A28" s="97"/>
      <c r="B28" s="13">
        <f t="shared" si="0"/>
        <v>21</v>
      </c>
      <c r="C28" s="137"/>
      <c r="D28" s="135" t="s">
        <v>512</v>
      </c>
      <c r="E28" s="136"/>
      <c r="F28" s="137" t="s">
        <v>36</v>
      </c>
      <c r="G28" s="138" t="s">
        <v>22</v>
      </c>
      <c r="H28" s="137" t="s">
        <v>115</v>
      </c>
      <c r="I28" s="139" t="s">
        <v>513</v>
      </c>
      <c r="J28" s="24">
        <f>'LP V'!$A$2-RIGHT(I28,4)</f>
        <v>6</v>
      </c>
      <c r="K28" s="22" t="s">
        <v>36</v>
      </c>
      <c r="L28" s="22" t="s">
        <v>36</v>
      </c>
      <c r="M28" s="13" t="s">
        <v>40</v>
      </c>
      <c r="N28" s="22" t="s">
        <v>36</v>
      </c>
      <c r="O28" s="13" t="s">
        <v>36</v>
      </c>
      <c r="P28" s="22" t="s">
        <v>36</v>
      </c>
      <c r="Q28" s="13" t="s">
        <v>36</v>
      </c>
      <c r="R28" s="22" t="s">
        <v>36</v>
      </c>
      <c r="S28" s="13" t="s">
        <v>36</v>
      </c>
      <c r="T28" s="22" t="s">
        <v>36</v>
      </c>
      <c r="U28" s="22" t="s">
        <v>36</v>
      </c>
      <c r="V28" s="22" t="s">
        <v>36</v>
      </c>
      <c r="W28" s="22"/>
      <c r="X28" s="22" t="s">
        <v>36</v>
      </c>
      <c r="Y28" s="22" t="s">
        <v>40</v>
      </c>
      <c r="Z28" s="137" t="s">
        <v>36</v>
      </c>
      <c r="AA28" s="137" t="s">
        <v>228</v>
      </c>
      <c r="AB28" s="137" t="s">
        <v>57</v>
      </c>
      <c r="AC28" s="197" t="s">
        <v>58</v>
      </c>
      <c r="AD28" s="43" t="str">
        <f>IF('LP I'!J93&gt;=60,"Lansia"," ")</f>
        <v xml:space="preserve"> </v>
      </c>
      <c r="AE28" s="16" t="s">
        <v>478</v>
      </c>
      <c r="AF28" s="104" t="s">
        <v>46</v>
      </c>
      <c r="AG28" s="98" t="s">
        <v>36</v>
      </c>
    </row>
    <row r="29" spans="1:33">
      <c r="A29" s="97">
        <v>6</v>
      </c>
      <c r="B29" s="13">
        <f t="shared" si="0"/>
        <v>22</v>
      </c>
      <c r="C29" s="79" t="s">
        <v>456</v>
      </c>
      <c r="D29" s="158" t="s">
        <v>514</v>
      </c>
      <c r="E29" s="99" t="s">
        <v>35</v>
      </c>
      <c r="F29" s="13" t="s">
        <v>21</v>
      </c>
      <c r="G29" s="22" t="s">
        <v>36</v>
      </c>
      <c r="H29" s="79" t="s">
        <v>515</v>
      </c>
      <c r="I29" s="184" t="s">
        <v>516</v>
      </c>
      <c r="J29" s="24">
        <f>'LP V'!$A$2-RIGHT(I29,4)</f>
        <v>41</v>
      </c>
      <c r="K29" s="22" t="s">
        <v>517</v>
      </c>
      <c r="L29" s="13" t="s">
        <v>40</v>
      </c>
      <c r="M29" s="22" t="s">
        <v>36</v>
      </c>
      <c r="N29" s="13" t="s">
        <v>40</v>
      </c>
      <c r="O29" s="22" t="s">
        <v>36</v>
      </c>
      <c r="P29" s="13" t="s">
        <v>40</v>
      </c>
      <c r="Q29" s="22" t="s">
        <v>36</v>
      </c>
      <c r="R29" s="13" t="s">
        <v>40</v>
      </c>
      <c r="S29" s="22" t="s">
        <v>36</v>
      </c>
      <c r="T29" s="22" t="s">
        <v>36</v>
      </c>
      <c r="U29" s="22" t="s">
        <v>36</v>
      </c>
      <c r="V29" s="22" t="s">
        <v>36</v>
      </c>
      <c r="W29" s="22" t="s">
        <v>36</v>
      </c>
      <c r="X29" s="22" t="s">
        <v>36</v>
      </c>
      <c r="Y29" s="22" t="s">
        <v>36</v>
      </c>
      <c r="Z29" s="79" t="s">
        <v>50</v>
      </c>
      <c r="AA29" s="79" t="s">
        <v>42</v>
      </c>
      <c r="AB29" s="79" t="s">
        <v>43</v>
      </c>
      <c r="AC29" s="103" t="s">
        <v>44</v>
      </c>
      <c r="AD29" s="43" t="str">
        <f>IF('LP I'!J94&gt;=60,"Lansia"," ")</f>
        <v xml:space="preserve"> </v>
      </c>
      <c r="AE29" s="16" t="s">
        <v>36</v>
      </c>
      <c r="AF29" s="104" t="s">
        <v>46</v>
      </c>
      <c r="AG29" s="98" t="s">
        <v>36</v>
      </c>
    </row>
    <row r="30" spans="1:33">
      <c r="A30" s="97"/>
      <c r="B30" s="13">
        <f t="shared" si="0"/>
        <v>23</v>
      </c>
      <c r="C30" s="137"/>
      <c r="D30" s="158" t="s">
        <v>518</v>
      </c>
      <c r="E30" s="99"/>
      <c r="F30" s="22" t="s">
        <v>36</v>
      </c>
      <c r="G30" s="13" t="s">
        <v>22</v>
      </c>
      <c r="H30" s="79" t="s">
        <v>519</v>
      </c>
      <c r="I30" s="184" t="s">
        <v>520</v>
      </c>
      <c r="J30" s="24">
        <f>'LP V'!$A$2-RIGHT(I30,4)</f>
        <v>34</v>
      </c>
      <c r="K30" s="22" t="s">
        <v>36</v>
      </c>
      <c r="L30" s="22" t="s">
        <v>36</v>
      </c>
      <c r="M30" s="13" t="s">
        <v>40</v>
      </c>
      <c r="N30" s="22" t="s">
        <v>36</v>
      </c>
      <c r="O30" s="13" t="s">
        <v>40</v>
      </c>
      <c r="P30" s="22" t="s">
        <v>36</v>
      </c>
      <c r="Q30" s="13" t="s">
        <v>40</v>
      </c>
      <c r="R30" s="22" t="s">
        <v>36</v>
      </c>
      <c r="S30" s="13" t="s">
        <v>40</v>
      </c>
      <c r="T30" s="22" t="s">
        <v>36</v>
      </c>
      <c r="U30" s="22" t="s">
        <v>36</v>
      </c>
      <c r="V30" s="22" t="s">
        <v>36</v>
      </c>
      <c r="W30" s="22" t="s">
        <v>36</v>
      </c>
      <c r="X30" s="22" t="s">
        <v>36</v>
      </c>
      <c r="Y30" s="22" t="s">
        <v>36</v>
      </c>
      <c r="Z30" s="79" t="s">
        <v>50</v>
      </c>
      <c r="AA30" s="79" t="s">
        <v>51</v>
      </c>
      <c r="AB30" s="79" t="s">
        <v>43</v>
      </c>
      <c r="AC30" s="103" t="s">
        <v>52</v>
      </c>
      <c r="AD30" s="43" t="str">
        <f>IF('LP I'!J95&gt;=60,"Lansia"," ")</f>
        <v xml:space="preserve"> </v>
      </c>
      <c r="AE30" s="16" t="s">
        <v>36</v>
      </c>
      <c r="AF30" s="104" t="s">
        <v>46</v>
      </c>
      <c r="AG30" s="98" t="s">
        <v>36</v>
      </c>
    </row>
    <row r="31" spans="1:33">
      <c r="A31" s="97"/>
      <c r="B31" s="13">
        <f t="shared" si="0"/>
        <v>24</v>
      </c>
      <c r="C31" s="137"/>
      <c r="D31" s="158" t="s">
        <v>521</v>
      </c>
      <c r="E31" s="99"/>
      <c r="F31" s="22" t="s">
        <v>36</v>
      </c>
      <c r="G31" s="13" t="s">
        <v>22</v>
      </c>
      <c r="H31" s="79" t="s">
        <v>522</v>
      </c>
      <c r="I31" s="184" t="s">
        <v>523</v>
      </c>
      <c r="J31" s="24">
        <f>'LP V'!$A$2-RIGHT(I31,4)</f>
        <v>13</v>
      </c>
      <c r="K31" s="22" t="s">
        <v>36</v>
      </c>
      <c r="L31" s="22" t="s">
        <v>36</v>
      </c>
      <c r="M31" s="13" t="s">
        <v>40</v>
      </c>
      <c r="N31" s="22" t="s">
        <v>36</v>
      </c>
      <c r="O31" s="22" t="s">
        <v>36</v>
      </c>
      <c r="P31" s="22" t="s">
        <v>36</v>
      </c>
      <c r="Q31" s="22" t="s">
        <v>36</v>
      </c>
      <c r="R31" s="22" t="s">
        <v>36</v>
      </c>
      <c r="S31" s="22" t="s">
        <v>36</v>
      </c>
      <c r="T31" s="22" t="s">
        <v>36</v>
      </c>
      <c r="U31" s="22" t="s">
        <v>36</v>
      </c>
      <c r="V31" s="22" t="s">
        <v>36</v>
      </c>
      <c r="W31" s="22" t="s">
        <v>36</v>
      </c>
      <c r="X31" s="22" t="s">
        <v>36</v>
      </c>
      <c r="Y31" s="13" t="s">
        <v>40</v>
      </c>
      <c r="Z31" s="102" t="s">
        <v>61</v>
      </c>
      <c r="AA31" s="102" t="s">
        <v>56</v>
      </c>
      <c r="AB31" s="79" t="s">
        <v>57</v>
      </c>
      <c r="AC31" s="103" t="s">
        <v>58</v>
      </c>
      <c r="AD31" s="43" t="str">
        <f>IF('LP I'!J96&gt;=60,"Lansia"," ")</f>
        <v xml:space="preserve"> </v>
      </c>
      <c r="AE31" s="16" t="s">
        <v>36</v>
      </c>
      <c r="AF31" s="104" t="s">
        <v>46</v>
      </c>
      <c r="AG31" s="98" t="s">
        <v>36</v>
      </c>
    </row>
    <row r="32" spans="1:33">
      <c r="A32" s="97"/>
      <c r="B32" s="13">
        <f t="shared" si="0"/>
        <v>25</v>
      </c>
      <c r="C32" s="137"/>
      <c r="D32" s="135" t="s">
        <v>524</v>
      </c>
      <c r="E32" s="143"/>
      <c r="F32" s="22" t="s">
        <v>36</v>
      </c>
      <c r="G32" s="13" t="s">
        <v>22</v>
      </c>
      <c r="H32" s="134" t="s">
        <v>115</v>
      </c>
      <c r="I32" s="139" t="s">
        <v>525</v>
      </c>
      <c r="J32" s="24">
        <f>'LP V'!$A$2-RIGHT(I32,4)</f>
        <v>4</v>
      </c>
      <c r="K32" s="22" t="s">
        <v>36</v>
      </c>
      <c r="L32" s="22" t="s">
        <v>36</v>
      </c>
      <c r="M32" s="13" t="s">
        <v>40</v>
      </c>
      <c r="N32" s="22" t="s">
        <v>36</v>
      </c>
      <c r="O32" s="22" t="s">
        <v>36</v>
      </c>
      <c r="P32" s="22" t="s">
        <v>36</v>
      </c>
      <c r="Q32" s="22" t="s">
        <v>36</v>
      </c>
      <c r="R32" s="22" t="s">
        <v>36</v>
      </c>
      <c r="S32" s="22" t="s">
        <v>36</v>
      </c>
      <c r="T32" s="22" t="s">
        <v>36</v>
      </c>
      <c r="U32" s="22" t="s">
        <v>36</v>
      </c>
      <c r="V32" s="22" t="s">
        <v>36</v>
      </c>
      <c r="W32" s="22" t="s">
        <v>36</v>
      </c>
      <c r="X32" s="22" t="s">
        <v>36</v>
      </c>
      <c r="Y32" s="13" t="s">
        <v>40</v>
      </c>
      <c r="Z32" s="194" t="s">
        <v>36</v>
      </c>
      <c r="AA32" s="194" t="s">
        <v>36</v>
      </c>
      <c r="AB32" s="134" t="s">
        <v>57</v>
      </c>
      <c r="AC32" s="141" t="s">
        <v>58</v>
      </c>
      <c r="AD32" s="43" t="str">
        <f>IF('LP I'!J97&gt;=60,"Lansia"," ")</f>
        <v xml:space="preserve"> </v>
      </c>
      <c r="AE32" s="16" t="s">
        <v>478</v>
      </c>
      <c r="AF32" s="104" t="s">
        <v>46</v>
      </c>
      <c r="AG32" s="98" t="s">
        <v>36</v>
      </c>
    </row>
    <row r="33" spans="1:33">
      <c r="A33" s="97">
        <v>7</v>
      </c>
      <c r="B33" s="13">
        <f t="shared" si="0"/>
        <v>26</v>
      </c>
      <c r="C33" s="79" t="s">
        <v>456</v>
      </c>
      <c r="D33" s="167" t="s">
        <v>526</v>
      </c>
      <c r="E33" s="13" t="s">
        <v>527</v>
      </c>
      <c r="F33" s="13" t="s">
        <v>21</v>
      </c>
      <c r="G33" s="22" t="s">
        <v>36</v>
      </c>
      <c r="H33" s="13" t="s">
        <v>490</v>
      </c>
      <c r="I33" s="156" t="s">
        <v>528</v>
      </c>
      <c r="J33" s="24">
        <f>'LP I'!$A$2-RIGHT(I33,4)</f>
        <v>63</v>
      </c>
      <c r="K33" s="13" t="s">
        <v>529</v>
      </c>
      <c r="L33" s="13" t="s">
        <v>40</v>
      </c>
      <c r="M33" s="22" t="s">
        <v>36</v>
      </c>
      <c r="N33" s="13" t="s">
        <v>40</v>
      </c>
      <c r="O33" s="21" t="s">
        <v>36</v>
      </c>
      <c r="P33" s="13" t="s">
        <v>40</v>
      </c>
      <c r="Q33" s="21" t="s">
        <v>36</v>
      </c>
      <c r="R33" s="13" t="s">
        <v>40</v>
      </c>
      <c r="S33" s="21" t="s">
        <v>36</v>
      </c>
      <c r="T33" s="21" t="s">
        <v>36</v>
      </c>
      <c r="U33" s="21" t="s">
        <v>36</v>
      </c>
      <c r="V33" s="21" t="s">
        <v>36</v>
      </c>
      <c r="W33" s="21" t="s">
        <v>36</v>
      </c>
      <c r="X33" s="21" t="s">
        <v>36</v>
      </c>
      <c r="Y33" s="21" t="s">
        <v>36</v>
      </c>
      <c r="Z33" s="170" t="s">
        <v>55</v>
      </c>
      <c r="AA33" s="26" t="s">
        <v>42</v>
      </c>
      <c r="AB33" s="26" t="s">
        <v>43</v>
      </c>
      <c r="AC33" s="169" t="s">
        <v>44</v>
      </c>
      <c r="AD33" s="43" t="str">
        <f>IF('LP I'!J98&gt;=60,"Lansia"," ")</f>
        <v xml:space="preserve"> </v>
      </c>
      <c r="AE33" s="16"/>
      <c r="AF33" s="104" t="s">
        <v>46</v>
      </c>
      <c r="AG33" s="98"/>
    </row>
    <row r="34" spans="1:33">
      <c r="A34" s="97"/>
      <c r="B34" s="13">
        <f t="shared" si="0"/>
        <v>27</v>
      </c>
      <c r="C34" s="26"/>
      <c r="D34" s="167" t="s">
        <v>530</v>
      </c>
      <c r="E34" s="13"/>
      <c r="F34" s="22" t="s">
        <v>36</v>
      </c>
      <c r="G34" s="13" t="s">
        <v>22</v>
      </c>
      <c r="H34" s="13" t="s">
        <v>70</v>
      </c>
      <c r="I34" s="168" t="s">
        <v>531</v>
      </c>
      <c r="J34" s="24">
        <f>'LP I'!$A$2-RIGHT(I34,4)</f>
        <v>58</v>
      </c>
      <c r="K34" s="22" t="s">
        <v>36</v>
      </c>
      <c r="L34" s="22" t="s">
        <v>36</v>
      </c>
      <c r="M34" s="13" t="s">
        <v>40</v>
      </c>
      <c r="N34" s="21" t="s">
        <v>36</v>
      </c>
      <c r="O34" s="13" t="s">
        <v>40</v>
      </c>
      <c r="P34" s="21" t="s">
        <v>36</v>
      </c>
      <c r="Q34" s="13" t="s">
        <v>40</v>
      </c>
      <c r="R34" s="21" t="s">
        <v>36</v>
      </c>
      <c r="S34" s="13" t="s">
        <v>40</v>
      </c>
      <c r="T34" s="21" t="s">
        <v>36</v>
      </c>
      <c r="U34" s="21" t="s">
        <v>36</v>
      </c>
      <c r="V34" s="21" t="s">
        <v>36</v>
      </c>
      <c r="W34" s="21" t="s">
        <v>36</v>
      </c>
      <c r="X34" s="21" t="s">
        <v>36</v>
      </c>
      <c r="Y34" s="21" t="s">
        <v>36</v>
      </c>
      <c r="Z34" s="26" t="s">
        <v>55</v>
      </c>
      <c r="AA34" s="26" t="s">
        <v>51</v>
      </c>
      <c r="AB34" s="26" t="s">
        <v>43</v>
      </c>
      <c r="AC34" s="169" t="s">
        <v>52</v>
      </c>
      <c r="AD34" s="43" t="str">
        <f>IF('LP I'!J99&gt;=60,"Lansia"," ")</f>
        <v xml:space="preserve"> </v>
      </c>
      <c r="AE34" s="16"/>
      <c r="AF34" s="104" t="s">
        <v>46</v>
      </c>
      <c r="AG34" s="98"/>
    </row>
    <row r="35" spans="1:33">
      <c r="A35" s="97">
        <v>8</v>
      </c>
      <c r="B35" s="13">
        <f t="shared" si="0"/>
        <v>28</v>
      </c>
      <c r="C35" s="79" t="s">
        <v>456</v>
      </c>
      <c r="D35" s="158" t="s">
        <v>532</v>
      </c>
      <c r="E35" s="26" t="s">
        <v>533</v>
      </c>
      <c r="F35" s="22" t="s">
        <v>21</v>
      </c>
      <c r="G35" s="22" t="s">
        <v>36</v>
      </c>
      <c r="H35" s="22" t="s">
        <v>534</v>
      </c>
      <c r="I35" s="168" t="s">
        <v>535</v>
      </c>
      <c r="J35" s="24">
        <f>'LP I'!$A$2-RIGHT(I35,4)</f>
        <v>44</v>
      </c>
      <c r="K35" s="22" t="s">
        <v>536</v>
      </c>
      <c r="L35" s="13" t="s">
        <v>40</v>
      </c>
      <c r="M35" s="22" t="s">
        <v>36</v>
      </c>
      <c r="N35" s="13" t="s">
        <v>40</v>
      </c>
      <c r="O35" s="22" t="s">
        <v>36</v>
      </c>
      <c r="P35" s="13" t="s">
        <v>40</v>
      </c>
      <c r="Q35" s="22" t="s">
        <v>36</v>
      </c>
      <c r="R35" s="13" t="s">
        <v>40</v>
      </c>
      <c r="S35" s="22" t="s">
        <v>36</v>
      </c>
      <c r="T35" s="22" t="s">
        <v>36</v>
      </c>
      <c r="U35" s="22" t="s">
        <v>36</v>
      </c>
      <c r="V35" s="22" t="s">
        <v>36</v>
      </c>
      <c r="W35" s="22" t="s">
        <v>36</v>
      </c>
      <c r="X35" s="22" t="s">
        <v>36</v>
      </c>
      <c r="Y35" s="22" t="s">
        <v>36</v>
      </c>
      <c r="Z35" s="22" t="s">
        <v>75</v>
      </c>
      <c r="AA35" s="22" t="s">
        <v>207</v>
      </c>
      <c r="AB35" s="26" t="s">
        <v>43</v>
      </c>
      <c r="AC35" s="25" t="s">
        <v>44</v>
      </c>
      <c r="AD35" s="43" t="str">
        <f>IF('LP I'!J100&gt;=60,"Lansia"," ")</f>
        <v xml:space="preserve"> </v>
      </c>
      <c r="AE35" s="16"/>
      <c r="AF35" s="104" t="s">
        <v>46</v>
      </c>
      <c r="AG35" s="98"/>
    </row>
    <row r="36" spans="1:33">
      <c r="A36" s="97"/>
      <c r="B36" s="13">
        <f t="shared" si="0"/>
        <v>29</v>
      </c>
      <c r="C36" s="27"/>
      <c r="D36" s="158" t="s">
        <v>537</v>
      </c>
      <c r="E36" s="26"/>
      <c r="F36" s="22" t="s">
        <v>36</v>
      </c>
      <c r="G36" s="22" t="s">
        <v>22</v>
      </c>
      <c r="H36" s="22" t="s">
        <v>70</v>
      </c>
      <c r="I36" s="168" t="s">
        <v>538</v>
      </c>
      <c r="J36" s="24">
        <f>'LP I'!$A$2-RIGHT(I36,4)</f>
        <v>33</v>
      </c>
      <c r="K36" s="22" t="s">
        <v>36</v>
      </c>
      <c r="L36" s="22" t="s">
        <v>36</v>
      </c>
      <c r="M36" s="13" t="s">
        <v>40</v>
      </c>
      <c r="N36" s="22" t="s">
        <v>36</v>
      </c>
      <c r="O36" s="13" t="s">
        <v>40</v>
      </c>
      <c r="P36" s="22" t="s">
        <v>36</v>
      </c>
      <c r="Q36" s="13" t="s">
        <v>40</v>
      </c>
      <c r="R36" s="22" t="s">
        <v>36</v>
      </c>
      <c r="S36" s="13" t="s">
        <v>40</v>
      </c>
      <c r="T36" s="22" t="s">
        <v>36</v>
      </c>
      <c r="U36" s="22" t="s">
        <v>36</v>
      </c>
      <c r="V36" s="22" t="s">
        <v>36</v>
      </c>
      <c r="W36" s="22" t="s">
        <v>36</v>
      </c>
      <c r="X36" s="22" t="s">
        <v>36</v>
      </c>
      <c r="Y36" s="22" t="s">
        <v>36</v>
      </c>
      <c r="Z36" s="22" t="s">
        <v>154</v>
      </c>
      <c r="AA36" s="22" t="s">
        <v>207</v>
      </c>
      <c r="AB36" s="26" t="s">
        <v>43</v>
      </c>
      <c r="AC36" s="25" t="s">
        <v>52</v>
      </c>
      <c r="AD36" s="43" t="str">
        <f>IF('LP I'!J101&gt;=60,"Lansia"," ")</f>
        <v xml:space="preserve"> </v>
      </c>
      <c r="AE36" s="16"/>
      <c r="AF36" s="104" t="s">
        <v>46</v>
      </c>
      <c r="AG36" s="98"/>
    </row>
    <row r="37" spans="1:33">
      <c r="A37" s="97"/>
      <c r="B37" s="13">
        <f t="shared" si="0"/>
        <v>30</v>
      </c>
      <c r="C37" s="27"/>
      <c r="D37" s="158" t="s">
        <v>539</v>
      </c>
      <c r="E37" s="26"/>
      <c r="F37" s="13" t="s">
        <v>21</v>
      </c>
      <c r="G37" s="22" t="s">
        <v>36</v>
      </c>
      <c r="H37" s="13" t="s">
        <v>64</v>
      </c>
      <c r="I37" s="168" t="s">
        <v>540</v>
      </c>
      <c r="J37" s="24">
        <f>'LP I'!$A$2-RIGHT(I37,4)</f>
        <v>8</v>
      </c>
      <c r="K37" s="22" t="s">
        <v>36</v>
      </c>
      <c r="L37" s="13" t="s">
        <v>40</v>
      </c>
      <c r="M37" s="22" t="s">
        <v>36</v>
      </c>
      <c r="N37" s="22" t="s">
        <v>36</v>
      </c>
      <c r="O37" s="22" t="s">
        <v>36</v>
      </c>
      <c r="P37" s="22" t="s">
        <v>36</v>
      </c>
      <c r="Q37" s="22" t="s">
        <v>36</v>
      </c>
      <c r="R37" s="22" t="s">
        <v>36</v>
      </c>
      <c r="S37" s="22" t="s">
        <v>36</v>
      </c>
      <c r="T37" s="22" t="s">
        <v>36</v>
      </c>
      <c r="U37" s="22" t="s">
        <v>36</v>
      </c>
      <c r="V37" s="22" t="s">
        <v>36</v>
      </c>
      <c r="W37" s="22" t="s">
        <v>36</v>
      </c>
      <c r="X37" s="13" t="s">
        <v>40</v>
      </c>
      <c r="Y37" s="22" t="s">
        <v>36</v>
      </c>
      <c r="Z37" s="22" t="s">
        <v>41</v>
      </c>
      <c r="AA37" s="22" t="s">
        <v>56</v>
      </c>
      <c r="AB37" s="26" t="s">
        <v>57</v>
      </c>
      <c r="AC37" s="25" t="s">
        <v>58</v>
      </c>
      <c r="AD37" s="43" t="str">
        <f>IF('LP I'!J102&gt;=60,"Lansia"," ")</f>
        <v xml:space="preserve"> </v>
      </c>
      <c r="AE37" s="16"/>
      <c r="AF37" s="104" t="s">
        <v>46</v>
      </c>
      <c r="AG37" s="98"/>
    </row>
    <row r="38" spans="1:33">
      <c r="A38" s="97"/>
      <c r="B38" s="13">
        <f t="shared" si="0"/>
        <v>31</v>
      </c>
      <c r="C38" s="27"/>
      <c r="D38" s="19" t="s">
        <v>541</v>
      </c>
      <c r="E38" s="20"/>
      <c r="F38" s="22" t="s">
        <v>36</v>
      </c>
      <c r="G38" s="22" t="s">
        <v>22</v>
      </c>
      <c r="H38" s="13" t="s">
        <v>115</v>
      </c>
      <c r="I38" s="23" t="s">
        <v>542</v>
      </c>
      <c r="J38" s="24">
        <f>'LP I'!$A$2-RIGHT(I38,4)</f>
        <v>2</v>
      </c>
      <c r="K38" s="22" t="s">
        <v>36</v>
      </c>
      <c r="L38" s="22" t="s">
        <v>36</v>
      </c>
      <c r="M38" s="22" t="s">
        <v>36</v>
      </c>
      <c r="N38" s="22" t="s">
        <v>36</v>
      </c>
      <c r="O38" s="22" t="s">
        <v>36</v>
      </c>
      <c r="P38" s="22" t="s">
        <v>36</v>
      </c>
      <c r="Q38" s="22" t="s">
        <v>36</v>
      </c>
      <c r="R38" s="22" t="s">
        <v>36</v>
      </c>
      <c r="S38" s="22" t="s">
        <v>36</v>
      </c>
      <c r="T38" s="22" t="s">
        <v>36</v>
      </c>
      <c r="U38" s="22" t="s">
        <v>36</v>
      </c>
      <c r="V38" s="22" t="s">
        <v>36</v>
      </c>
      <c r="W38" s="22" t="s">
        <v>36</v>
      </c>
      <c r="X38" s="22" t="s">
        <v>36</v>
      </c>
      <c r="Y38" s="13" t="s">
        <v>40</v>
      </c>
      <c r="Z38" s="22" t="s">
        <v>36</v>
      </c>
      <c r="AA38" s="22" t="s">
        <v>36</v>
      </c>
      <c r="AB38" s="26" t="s">
        <v>57</v>
      </c>
      <c r="AC38" s="25" t="s">
        <v>58</v>
      </c>
      <c r="AD38" s="43" t="str">
        <f>IF('LP I'!J103&gt;=60,"Lansia"," ")</f>
        <v xml:space="preserve"> </v>
      </c>
      <c r="AE38" s="16"/>
      <c r="AF38" s="104" t="s">
        <v>46</v>
      </c>
      <c r="AG38" s="98"/>
    </row>
    <row r="39" spans="1:33">
      <c r="A39" s="97">
        <v>9</v>
      </c>
      <c r="B39" s="13">
        <f t="shared" si="0"/>
        <v>32</v>
      </c>
      <c r="C39" s="79" t="s">
        <v>456</v>
      </c>
      <c r="D39" s="183" t="s">
        <v>543</v>
      </c>
      <c r="E39" s="13" t="s">
        <v>35</v>
      </c>
      <c r="F39" s="13" t="s">
        <v>21</v>
      </c>
      <c r="G39" s="22" t="s">
        <v>36</v>
      </c>
      <c r="H39" s="13" t="s">
        <v>65</v>
      </c>
      <c r="I39" s="184" t="s">
        <v>544</v>
      </c>
      <c r="J39" s="24">
        <f>$A$2-RIGHT(I39,4)</f>
        <v>48</v>
      </c>
      <c r="K39" s="22" t="s">
        <v>545</v>
      </c>
      <c r="L39" s="13" t="s">
        <v>40</v>
      </c>
      <c r="M39" s="22" t="s">
        <v>36</v>
      </c>
      <c r="N39" s="13" t="s">
        <v>40</v>
      </c>
      <c r="O39" s="22" t="s">
        <v>36</v>
      </c>
      <c r="P39" s="13" t="s">
        <v>40</v>
      </c>
      <c r="Q39" s="22" t="s">
        <v>36</v>
      </c>
      <c r="R39" s="13" t="s">
        <v>40</v>
      </c>
      <c r="S39" s="22" t="s">
        <v>36</v>
      </c>
      <c r="T39" s="22" t="s">
        <v>36</v>
      </c>
      <c r="U39" s="22" t="s">
        <v>36</v>
      </c>
      <c r="V39" s="22" t="s">
        <v>36</v>
      </c>
      <c r="W39" s="22" t="s">
        <v>36</v>
      </c>
      <c r="X39" s="22" t="s">
        <v>36</v>
      </c>
      <c r="Y39" s="22" t="s">
        <v>36</v>
      </c>
      <c r="Z39" s="102" t="s">
        <v>55</v>
      </c>
      <c r="AA39" s="79" t="s">
        <v>76</v>
      </c>
      <c r="AB39" s="79" t="s">
        <v>43</v>
      </c>
      <c r="AC39" s="103" t="s">
        <v>44</v>
      </c>
      <c r="AD39" s="43" t="str">
        <f>IF('LP I'!J104&gt;=60,"Lansia"," ")</f>
        <v xml:space="preserve"> </v>
      </c>
      <c r="AE39" s="16"/>
      <c r="AF39" s="104" t="s">
        <v>46</v>
      </c>
      <c r="AG39" s="98"/>
    </row>
    <row r="40" spans="1:33">
      <c r="A40" s="97"/>
      <c r="B40" s="13">
        <f t="shared" si="0"/>
        <v>33</v>
      </c>
      <c r="C40" s="143"/>
      <c r="D40" s="183" t="s">
        <v>546</v>
      </c>
      <c r="E40" s="13"/>
      <c r="F40" s="22" t="s">
        <v>36</v>
      </c>
      <c r="G40" s="13" t="s">
        <v>22</v>
      </c>
      <c r="H40" s="13" t="s">
        <v>547</v>
      </c>
      <c r="I40" s="184" t="s">
        <v>548</v>
      </c>
      <c r="J40" s="24">
        <f>$A$2-RIGHT(I40,4)</f>
        <v>39</v>
      </c>
      <c r="K40" s="22" t="s">
        <v>36</v>
      </c>
      <c r="L40" s="13" t="s">
        <v>36</v>
      </c>
      <c r="M40" s="22" t="s">
        <v>40</v>
      </c>
      <c r="N40" s="13" t="s">
        <v>36</v>
      </c>
      <c r="O40" s="22" t="s">
        <v>40</v>
      </c>
      <c r="P40" s="13" t="s">
        <v>36</v>
      </c>
      <c r="Q40" s="22" t="s">
        <v>40</v>
      </c>
      <c r="R40" s="13" t="s">
        <v>36</v>
      </c>
      <c r="S40" s="22" t="s">
        <v>40</v>
      </c>
      <c r="T40" s="22" t="s">
        <v>36</v>
      </c>
      <c r="U40" s="22" t="s">
        <v>36</v>
      </c>
      <c r="V40" s="22" t="s">
        <v>36</v>
      </c>
      <c r="W40" s="22" t="s">
        <v>36</v>
      </c>
      <c r="X40" s="22" t="s">
        <v>36</v>
      </c>
      <c r="Y40" s="22" t="s">
        <v>36</v>
      </c>
      <c r="Z40" s="102" t="s">
        <v>55</v>
      </c>
      <c r="AA40" s="79" t="s">
        <v>76</v>
      </c>
      <c r="AB40" s="79" t="s">
        <v>43</v>
      </c>
      <c r="AC40" s="103" t="s">
        <v>52</v>
      </c>
      <c r="AD40" s="43" t="str">
        <f>IF('LP I'!J105&gt;=60,"Lansia"," ")</f>
        <v xml:space="preserve"> </v>
      </c>
      <c r="AE40" s="16"/>
      <c r="AF40" s="104" t="s">
        <v>46</v>
      </c>
      <c r="AG40" s="98"/>
    </row>
    <row r="41" spans="1:33">
      <c r="A41" s="97"/>
      <c r="B41" s="13">
        <f t="shared" si="0"/>
        <v>34</v>
      </c>
      <c r="C41" s="143"/>
      <c r="D41" s="183" t="s">
        <v>549</v>
      </c>
      <c r="E41" s="13"/>
      <c r="F41" s="13" t="s">
        <v>21</v>
      </c>
      <c r="G41" s="22" t="s">
        <v>36</v>
      </c>
      <c r="H41" s="13" t="s">
        <v>65</v>
      </c>
      <c r="I41" s="184" t="s">
        <v>550</v>
      </c>
      <c r="J41" s="24">
        <f>$A$2-RIGHT(I41,4)</f>
        <v>4</v>
      </c>
      <c r="K41" s="22" t="s">
        <v>36</v>
      </c>
      <c r="L41" s="13" t="s">
        <v>40</v>
      </c>
      <c r="M41" s="22" t="s">
        <v>36</v>
      </c>
      <c r="N41" s="22" t="s">
        <v>36</v>
      </c>
      <c r="O41" s="22" t="s">
        <v>36</v>
      </c>
      <c r="P41" s="22" t="s">
        <v>36</v>
      </c>
      <c r="Q41" s="22" t="s">
        <v>36</v>
      </c>
      <c r="R41" s="22" t="s">
        <v>36</v>
      </c>
      <c r="S41" s="22" t="s">
        <v>36</v>
      </c>
      <c r="T41" s="22" t="s">
        <v>36</v>
      </c>
      <c r="U41" s="22" t="s">
        <v>36</v>
      </c>
      <c r="V41" s="22" t="s">
        <v>36</v>
      </c>
      <c r="W41" s="22" t="s">
        <v>36</v>
      </c>
      <c r="X41" s="13" t="s">
        <v>40</v>
      </c>
      <c r="Y41" s="22" t="s">
        <v>36</v>
      </c>
      <c r="Z41" s="102" t="s">
        <v>36</v>
      </c>
      <c r="AA41" s="102" t="s">
        <v>36</v>
      </c>
      <c r="AB41" s="79" t="s">
        <v>57</v>
      </c>
      <c r="AC41" s="103" t="s">
        <v>58</v>
      </c>
      <c r="AD41" s="43" t="str">
        <f>IF('LP I'!J106&gt;=60,"Lansia"," ")</f>
        <v xml:space="preserve"> </v>
      </c>
      <c r="AE41" s="16"/>
      <c r="AF41" s="104" t="s">
        <v>46</v>
      </c>
      <c r="AG41" s="98"/>
    </row>
    <row r="42" spans="1:33">
      <c r="A42" s="97">
        <v>10</v>
      </c>
      <c r="B42" s="13">
        <f t="shared" si="0"/>
        <v>35</v>
      </c>
      <c r="C42" s="79" t="s">
        <v>456</v>
      </c>
      <c r="D42" s="158" t="s">
        <v>551</v>
      </c>
      <c r="E42" s="13" t="s">
        <v>35</v>
      </c>
      <c r="F42" s="13" t="s">
        <v>21</v>
      </c>
      <c r="G42" s="22" t="s">
        <v>36</v>
      </c>
      <c r="H42" s="13" t="s">
        <v>70</v>
      </c>
      <c r="I42" s="184" t="s">
        <v>552</v>
      </c>
      <c r="J42" s="24">
        <f>'LP IV'!$A$2-RIGHT(I42,4)</f>
        <v>30</v>
      </c>
      <c r="K42" s="22" t="s">
        <v>553</v>
      </c>
      <c r="L42" s="13" t="s">
        <v>40</v>
      </c>
      <c r="M42" s="22" t="s">
        <v>36</v>
      </c>
      <c r="N42" s="13" t="s">
        <v>40</v>
      </c>
      <c r="O42" s="22" t="s">
        <v>36</v>
      </c>
      <c r="P42" s="13" t="s">
        <v>40</v>
      </c>
      <c r="Q42" s="22" t="s">
        <v>36</v>
      </c>
      <c r="R42" s="13" t="s">
        <v>40</v>
      </c>
      <c r="S42" s="22" t="s">
        <v>36</v>
      </c>
      <c r="T42" s="22" t="s">
        <v>36</v>
      </c>
      <c r="U42" s="22" t="s">
        <v>36</v>
      </c>
      <c r="V42" s="22" t="s">
        <v>36</v>
      </c>
      <c r="W42" s="22" t="s">
        <v>36</v>
      </c>
      <c r="X42" s="22" t="s">
        <v>36</v>
      </c>
      <c r="Y42" s="22" t="s">
        <v>36</v>
      </c>
      <c r="Z42" s="102" t="s">
        <v>55</v>
      </c>
      <c r="AA42" s="102" t="s">
        <v>42</v>
      </c>
      <c r="AB42" s="79" t="s">
        <v>43</v>
      </c>
      <c r="AC42" s="191" t="s">
        <v>44</v>
      </c>
      <c r="AD42" s="43" t="str">
        <f>IF('LP I'!J107&gt;=60,"Lansia"," ")</f>
        <v xml:space="preserve"> </v>
      </c>
      <c r="AE42" s="16"/>
      <c r="AF42" s="104" t="s">
        <v>46</v>
      </c>
      <c r="AG42" s="98"/>
    </row>
    <row r="43" spans="1:33">
      <c r="A43" s="97"/>
      <c r="B43" s="13">
        <f t="shared" si="0"/>
        <v>36</v>
      </c>
      <c r="C43" s="79"/>
      <c r="D43" s="158" t="s">
        <v>554</v>
      </c>
      <c r="E43" s="13"/>
      <c r="F43" s="22" t="s">
        <v>36</v>
      </c>
      <c r="G43" s="22" t="s">
        <v>22</v>
      </c>
      <c r="H43" s="13" t="s">
        <v>555</v>
      </c>
      <c r="I43" s="184" t="s">
        <v>556</v>
      </c>
      <c r="J43" s="24">
        <f>'LP IV'!$A$2-RIGHT(I43,4)</f>
        <v>33</v>
      </c>
      <c r="K43" s="22" t="s">
        <v>36</v>
      </c>
      <c r="L43" s="22" t="s">
        <v>36</v>
      </c>
      <c r="M43" s="13" t="s">
        <v>40</v>
      </c>
      <c r="N43" s="22" t="s">
        <v>36</v>
      </c>
      <c r="O43" s="13" t="s">
        <v>40</v>
      </c>
      <c r="P43" s="22" t="s">
        <v>36</v>
      </c>
      <c r="Q43" s="13" t="s">
        <v>40</v>
      </c>
      <c r="R43" s="22" t="s">
        <v>36</v>
      </c>
      <c r="S43" s="13" t="s">
        <v>40</v>
      </c>
      <c r="T43" s="22" t="s">
        <v>36</v>
      </c>
      <c r="U43" s="22" t="s">
        <v>36</v>
      </c>
      <c r="V43" s="22" t="s">
        <v>36</v>
      </c>
      <c r="W43" s="22" t="s">
        <v>36</v>
      </c>
      <c r="X43" s="22" t="s">
        <v>36</v>
      </c>
      <c r="Y43" s="22" t="s">
        <v>36</v>
      </c>
      <c r="Z43" s="102" t="s">
        <v>154</v>
      </c>
      <c r="AA43" s="102" t="s">
        <v>207</v>
      </c>
      <c r="AB43" s="79" t="s">
        <v>43</v>
      </c>
      <c r="AC43" s="191" t="s">
        <v>52</v>
      </c>
      <c r="AD43" s="43" t="str">
        <f>IF('LP I'!J108&gt;=60,"Lansia"," ")</f>
        <v xml:space="preserve"> </v>
      </c>
      <c r="AE43" s="16"/>
      <c r="AF43" s="104" t="s">
        <v>46</v>
      </c>
      <c r="AG43" s="98"/>
    </row>
    <row r="44" spans="1:33">
      <c r="A44" s="97"/>
      <c r="B44" s="13">
        <f t="shared" si="0"/>
        <v>37</v>
      </c>
      <c r="C44" s="79"/>
      <c r="D44" s="158" t="s">
        <v>557</v>
      </c>
      <c r="E44" s="13"/>
      <c r="F44" s="13" t="s">
        <v>21</v>
      </c>
      <c r="G44" s="22" t="s">
        <v>36</v>
      </c>
      <c r="H44" s="13" t="s">
        <v>115</v>
      </c>
      <c r="I44" s="184" t="s">
        <v>558</v>
      </c>
      <c r="J44" s="24">
        <f>'LP IV'!$A$2-RIGHT(I44,4)</f>
        <v>8</v>
      </c>
      <c r="K44" s="22" t="s">
        <v>36</v>
      </c>
      <c r="L44" s="13" t="s">
        <v>40</v>
      </c>
      <c r="M44" s="22" t="s">
        <v>36</v>
      </c>
      <c r="N44" s="22" t="s">
        <v>36</v>
      </c>
      <c r="O44" s="22" t="s">
        <v>36</v>
      </c>
      <c r="P44" s="22" t="s">
        <v>36</v>
      </c>
      <c r="Q44" s="22" t="s">
        <v>36</v>
      </c>
      <c r="R44" s="22" t="s">
        <v>36</v>
      </c>
      <c r="S44" s="22" t="s">
        <v>36</v>
      </c>
      <c r="T44" s="22" t="s">
        <v>36</v>
      </c>
      <c r="U44" s="22" t="s">
        <v>36</v>
      </c>
      <c r="V44" s="22" t="s">
        <v>36</v>
      </c>
      <c r="W44" s="22" t="s">
        <v>36</v>
      </c>
      <c r="X44" s="13" t="s">
        <v>40</v>
      </c>
      <c r="Y44" s="22" t="s">
        <v>36</v>
      </c>
      <c r="Z44" s="22" t="s">
        <v>41</v>
      </c>
      <c r="AA44" s="102" t="s">
        <v>56</v>
      </c>
      <c r="AB44" s="79" t="s">
        <v>57</v>
      </c>
      <c r="AC44" s="191" t="s">
        <v>58</v>
      </c>
      <c r="AD44" s="43" t="str">
        <f>IF('LP I'!J109&gt;=60,"Lansia"," ")</f>
        <v xml:space="preserve"> </v>
      </c>
      <c r="AE44" s="16"/>
      <c r="AF44" s="104" t="s">
        <v>46</v>
      </c>
      <c r="AG44" s="98"/>
    </row>
    <row r="45" spans="1:33">
      <c r="A45" s="97"/>
      <c r="B45" s="13">
        <f t="shared" si="0"/>
        <v>38</v>
      </c>
      <c r="C45" s="79"/>
      <c r="D45" s="158" t="s">
        <v>559</v>
      </c>
      <c r="E45" s="13"/>
      <c r="F45" s="13" t="s">
        <v>21</v>
      </c>
      <c r="G45" s="22" t="s">
        <v>36</v>
      </c>
      <c r="H45" s="13" t="s">
        <v>115</v>
      </c>
      <c r="I45" s="184" t="s">
        <v>560</v>
      </c>
      <c r="J45" s="24">
        <f>'LP IV'!$A$2-RIGHT(I45,4)</f>
        <v>5</v>
      </c>
      <c r="K45" s="22" t="s">
        <v>36</v>
      </c>
      <c r="L45" s="22" t="s">
        <v>36</v>
      </c>
      <c r="M45" s="22" t="s">
        <v>36</v>
      </c>
      <c r="N45" s="22" t="s">
        <v>36</v>
      </c>
      <c r="O45" s="22" t="s">
        <v>36</v>
      </c>
      <c r="P45" s="22" t="s">
        <v>36</v>
      </c>
      <c r="Q45" s="22" t="s">
        <v>36</v>
      </c>
      <c r="R45" s="22" t="s">
        <v>36</v>
      </c>
      <c r="S45" s="22" t="s">
        <v>36</v>
      </c>
      <c r="T45" s="22" t="s">
        <v>36</v>
      </c>
      <c r="U45" s="22" t="s">
        <v>36</v>
      </c>
      <c r="V45" s="22" t="s">
        <v>36</v>
      </c>
      <c r="W45" s="22" t="s">
        <v>36</v>
      </c>
      <c r="X45" s="13" t="s">
        <v>40</v>
      </c>
      <c r="Y45" s="22" t="s">
        <v>36</v>
      </c>
      <c r="Z45" s="22" t="s">
        <v>448</v>
      </c>
      <c r="AA45" s="102" t="s">
        <v>56</v>
      </c>
      <c r="AB45" s="79" t="s">
        <v>57</v>
      </c>
      <c r="AC45" s="191" t="s">
        <v>58</v>
      </c>
      <c r="AD45" s="43" t="str">
        <f>IF('LP I'!J110&gt;=60,"Lansia"," ")</f>
        <v>Lansia</v>
      </c>
      <c r="AE45" s="16"/>
      <c r="AF45" s="104" t="s">
        <v>46</v>
      </c>
      <c r="AG45" s="98"/>
    </row>
    <row r="46" spans="1:33">
      <c r="A46" s="97"/>
      <c r="B46" s="13">
        <f t="shared" si="0"/>
        <v>39</v>
      </c>
      <c r="C46" s="79"/>
      <c r="D46" s="158" t="s">
        <v>561</v>
      </c>
      <c r="E46" s="13"/>
      <c r="F46" s="22" t="s">
        <v>36</v>
      </c>
      <c r="G46" s="22" t="s">
        <v>22</v>
      </c>
      <c r="H46" s="13" t="s">
        <v>562</v>
      </c>
      <c r="I46" s="184" t="s">
        <v>563</v>
      </c>
      <c r="J46" s="24">
        <f>'LP IV'!$A$2-RIGHT(I46,4)</f>
        <v>19</v>
      </c>
      <c r="K46" s="22" t="s">
        <v>36</v>
      </c>
      <c r="L46" s="22" t="s">
        <v>36</v>
      </c>
      <c r="M46" s="13" t="s">
        <v>40</v>
      </c>
      <c r="N46" s="22" t="s">
        <v>36</v>
      </c>
      <c r="O46" s="22" t="s">
        <v>36</v>
      </c>
      <c r="P46" s="22" t="s">
        <v>36</v>
      </c>
      <c r="Q46" s="22" t="s">
        <v>36</v>
      </c>
      <c r="R46" s="22" t="s">
        <v>36</v>
      </c>
      <c r="S46" s="22" t="s">
        <v>36</v>
      </c>
      <c r="T46" s="22" t="s">
        <v>36</v>
      </c>
      <c r="U46" s="13" t="s">
        <v>40</v>
      </c>
      <c r="V46" s="22" t="s">
        <v>36</v>
      </c>
      <c r="W46" s="22" t="s">
        <v>36</v>
      </c>
      <c r="X46" s="22" t="s">
        <v>36</v>
      </c>
      <c r="Y46" s="22" t="s">
        <v>36</v>
      </c>
      <c r="Z46" s="22" t="s">
        <v>75</v>
      </c>
      <c r="AA46" s="102" t="s">
        <v>94</v>
      </c>
      <c r="AB46" s="79" t="s">
        <v>57</v>
      </c>
      <c r="AC46" s="191" t="s">
        <v>140</v>
      </c>
      <c r="AD46" s="43" t="str">
        <f>IF('LP I'!J111&gt;=60,"Lansia"," ")</f>
        <v xml:space="preserve"> </v>
      </c>
      <c r="AE46" s="16"/>
      <c r="AF46" s="104" t="s">
        <v>46</v>
      </c>
      <c r="AG46" s="98"/>
    </row>
    <row r="47" spans="1:33">
      <c r="A47" s="97">
        <v>11</v>
      </c>
      <c r="B47" s="13">
        <f t="shared" si="0"/>
        <v>40</v>
      </c>
      <c r="C47" s="79" t="s">
        <v>456</v>
      </c>
      <c r="D47" s="158" t="s">
        <v>564</v>
      </c>
      <c r="E47" s="158" t="s">
        <v>35</v>
      </c>
      <c r="F47" s="13" t="s">
        <v>21</v>
      </c>
      <c r="G47" s="22" t="s">
        <v>36</v>
      </c>
      <c r="H47" s="13" t="s">
        <v>565</v>
      </c>
      <c r="I47" s="184" t="s">
        <v>566</v>
      </c>
      <c r="J47" s="24">
        <f>'LP V'!$A$2-RIGHT(I47,4)</f>
        <v>62</v>
      </c>
      <c r="K47" s="13" t="s">
        <v>567</v>
      </c>
      <c r="L47" s="13" t="s">
        <v>40</v>
      </c>
      <c r="M47" s="22" t="s">
        <v>36</v>
      </c>
      <c r="N47" s="13" t="s">
        <v>40</v>
      </c>
      <c r="O47" s="22" t="s">
        <v>36</v>
      </c>
      <c r="P47" s="13" t="s">
        <v>40</v>
      </c>
      <c r="Q47" s="22" t="s">
        <v>36</v>
      </c>
      <c r="R47" s="13" t="s">
        <v>40</v>
      </c>
      <c r="S47" s="22" t="s">
        <v>36</v>
      </c>
      <c r="T47" s="13" t="s">
        <v>36</v>
      </c>
      <c r="U47" s="13" t="s">
        <v>36</v>
      </c>
      <c r="V47" s="22" t="s">
        <v>36</v>
      </c>
      <c r="W47" s="22" t="s">
        <v>36</v>
      </c>
      <c r="X47" s="22" t="s">
        <v>36</v>
      </c>
      <c r="Y47" s="22" t="s">
        <v>36</v>
      </c>
      <c r="Z47" s="79" t="s">
        <v>55</v>
      </c>
      <c r="AA47" s="79" t="s">
        <v>106</v>
      </c>
      <c r="AB47" s="79" t="s">
        <v>43</v>
      </c>
      <c r="AC47" s="103" t="s">
        <v>44</v>
      </c>
      <c r="AD47" s="43" t="str">
        <f>IF('LP I'!J112&gt;=60,"Lansia"," ")</f>
        <v xml:space="preserve"> </v>
      </c>
      <c r="AE47" s="16"/>
      <c r="AF47" s="104" t="s">
        <v>46</v>
      </c>
      <c r="AG47" s="98"/>
    </row>
    <row r="48" spans="1:33">
      <c r="A48" s="97"/>
      <c r="B48" s="13">
        <f t="shared" si="0"/>
        <v>41</v>
      </c>
      <c r="C48" s="79"/>
      <c r="D48" s="158" t="s">
        <v>568</v>
      </c>
      <c r="E48" s="158"/>
      <c r="F48" s="22" t="s">
        <v>36</v>
      </c>
      <c r="G48" s="13" t="s">
        <v>22</v>
      </c>
      <c r="H48" s="13" t="s">
        <v>569</v>
      </c>
      <c r="I48" s="184" t="s">
        <v>570</v>
      </c>
      <c r="J48" s="24">
        <f>'LP V'!$A$2-RIGHT(I48,4)</f>
        <v>62</v>
      </c>
      <c r="K48" s="22" t="s">
        <v>36</v>
      </c>
      <c r="L48" s="13" t="s">
        <v>36</v>
      </c>
      <c r="M48" s="13" t="s">
        <v>40</v>
      </c>
      <c r="N48" s="13" t="s">
        <v>36</v>
      </c>
      <c r="O48" s="13" t="s">
        <v>40</v>
      </c>
      <c r="P48" s="13" t="s">
        <v>36</v>
      </c>
      <c r="Q48" s="13" t="s">
        <v>40</v>
      </c>
      <c r="R48" s="13" t="s">
        <v>36</v>
      </c>
      <c r="S48" s="13" t="s">
        <v>40</v>
      </c>
      <c r="T48" s="13" t="s">
        <v>36</v>
      </c>
      <c r="U48" s="13" t="s">
        <v>36</v>
      </c>
      <c r="V48" s="22" t="s">
        <v>36</v>
      </c>
      <c r="W48" s="22" t="s">
        <v>36</v>
      </c>
      <c r="X48" s="22" t="s">
        <v>36</v>
      </c>
      <c r="Y48" s="22" t="s">
        <v>36</v>
      </c>
      <c r="Z48" s="79" t="s">
        <v>61</v>
      </c>
      <c r="AA48" s="79" t="s">
        <v>51</v>
      </c>
      <c r="AB48" s="79" t="s">
        <v>43</v>
      </c>
      <c r="AC48" s="103" t="s">
        <v>52</v>
      </c>
      <c r="AD48" s="43" t="str">
        <f>IF('LP I'!J113&gt;=60,"Lansia"," ")</f>
        <v xml:space="preserve"> </v>
      </c>
      <c r="AE48" s="16"/>
      <c r="AF48" s="104" t="s">
        <v>46</v>
      </c>
      <c r="AG48" s="98"/>
    </row>
    <row r="49" spans="1:33">
      <c r="A49" s="97"/>
      <c r="B49" s="13">
        <f t="shared" si="0"/>
        <v>42</v>
      </c>
      <c r="C49" s="79"/>
      <c r="D49" s="158" t="s">
        <v>571</v>
      </c>
      <c r="E49" s="196"/>
      <c r="F49" s="13" t="s">
        <v>21</v>
      </c>
      <c r="G49" s="22" t="s">
        <v>36</v>
      </c>
      <c r="H49" s="13" t="s">
        <v>572</v>
      </c>
      <c r="I49" s="184" t="s">
        <v>573</v>
      </c>
      <c r="J49" s="24">
        <f>'LP V'!$A$2-RIGHT(I49,4)</f>
        <v>28</v>
      </c>
      <c r="K49" s="22" t="s">
        <v>36</v>
      </c>
      <c r="L49" s="13" t="s">
        <v>40</v>
      </c>
      <c r="M49" s="13" t="s">
        <v>36</v>
      </c>
      <c r="N49" s="13" t="s">
        <v>40</v>
      </c>
      <c r="O49" s="13" t="s">
        <v>36</v>
      </c>
      <c r="P49" s="13" t="s">
        <v>36</v>
      </c>
      <c r="Q49" s="13" t="s">
        <v>36</v>
      </c>
      <c r="R49" s="13" t="s">
        <v>36</v>
      </c>
      <c r="S49" s="13" t="s">
        <v>36</v>
      </c>
      <c r="T49" s="13" t="s">
        <v>40</v>
      </c>
      <c r="U49" s="13" t="s">
        <v>36</v>
      </c>
      <c r="V49" s="22" t="s">
        <v>36</v>
      </c>
      <c r="W49" s="13" t="s">
        <v>36</v>
      </c>
      <c r="X49" s="13" t="s">
        <v>36</v>
      </c>
      <c r="Y49" s="13" t="s">
        <v>36</v>
      </c>
      <c r="Z49" s="79" t="s">
        <v>75</v>
      </c>
      <c r="AA49" s="79" t="s">
        <v>94</v>
      </c>
      <c r="AB49" s="79" t="s">
        <v>57</v>
      </c>
      <c r="AC49" s="103" t="s">
        <v>58</v>
      </c>
      <c r="AD49" s="43" t="str">
        <f>IF('LP I'!J114&gt;=60,"Lansia"," ")</f>
        <v xml:space="preserve"> </v>
      </c>
      <c r="AE49" s="16"/>
      <c r="AF49" s="104" t="s">
        <v>46</v>
      </c>
      <c r="AG49" s="98"/>
    </row>
    <row r="50" spans="1:33">
      <c r="A50" s="97"/>
      <c r="B50" s="13">
        <f t="shared" si="0"/>
        <v>43</v>
      </c>
      <c r="C50" s="79"/>
      <c r="D50" s="158" t="s">
        <v>574</v>
      </c>
      <c r="E50" s="158"/>
      <c r="F50" s="22" t="s">
        <v>36</v>
      </c>
      <c r="G50" s="13" t="s">
        <v>22</v>
      </c>
      <c r="H50" s="13" t="s">
        <v>65</v>
      </c>
      <c r="I50" s="184" t="s">
        <v>575</v>
      </c>
      <c r="J50" s="24">
        <f>'LP V'!$A$2-RIGHT(I50,4)</f>
        <v>22</v>
      </c>
      <c r="K50" s="22" t="s">
        <v>36</v>
      </c>
      <c r="L50" s="13" t="s">
        <v>36</v>
      </c>
      <c r="M50" s="13" t="s">
        <v>40</v>
      </c>
      <c r="N50" s="13" t="s">
        <v>36</v>
      </c>
      <c r="O50" s="13" t="s">
        <v>40</v>
      </c>
      <c r="P50" s="13" t="s">
        <v>36</v>
      </c>
      <c r="Q50" s="13" t="s">
        <v>36</v>
      </c>
      <c r="R50" s="13" t="s">
        <v>36</v>
      </c>
      <c r="S50" s="13" t="s">
        <v>36</v>
      </c>
      <c r="T50" s="13" t="s">
        <v>36</v>
      </c>
      <c r="U50" s="13" t="s">
        <v>40</v>
      </c>
      <c r="V50" s="22" t="s">
        <v>36</v>
      </c>
      <c r="W50" s="13" t="s">
        <v>36</v>
      </c>
      <c r="X50" s="13" t="s">
        <v>36</v>
      </c>
      <c r="Y50" s="13" t="s">
        <v>36</v>
      </c>
      <c r="Z50" s="79" t="s">
        <v>75</v>
      </c>
      <c r="AA50" s="79" t="s">
        <v>94</v>
      </c>
      <c r="AB50" s="79" t="s">
        <v>57</v>
      </c>
      <c r="AC50" s="103" t="s">
        <v>58</v>
      </c>
      <c r="AD50" s="43" t="str">
        <f>IF('LP I'!J115&gt;=60,"Lansia"," ")</f>
        <v xml:space="preserve"> </v>
      </c>
      <c r="AE50" s="16"/>
      <c r="AF50" s="104" t="s">
        <v>46</v>
      </c>
      <c r="AG50" s="98"/>
    </row>
    <row r="51" spans="1:33">
      <c r="A51" s="97"/>
      <c r="B51" s="13">
        <f t="shared" si="0"/>
        <v>44</v>
      </c>
      <c r="C51" s="79"/>
      <c r="D51" s="158" t="s">
        <v>576</v>
      </c>
      <c r="E51" s="158"/>
      <c r="F51" s="13" t="s">
        <v>21</v>
      </c>
      <c r="G51" s="22" t="s">
        <v>36</v>
      </c>
      <c r="H51" s="13" t="s">
        <v>86</v>
      </c>
      <c r="I51" s="184" t="s">
        <v>460</v>
      </c>
      <c r="J51" s="24">
        <f>'LP V'!$A$2-RIGHT(I51,4)</f>
        <v>18</v>
      </c>
      <c r="K51" s="22" t="s">
        <v>36</v>
      </c>
      <c r="L51" s="13" t="s">
        <v>40</v>
      </c>
      <c r="M51" s="13" t="s">
        <v>36</v>
      </c>
      <c r="N51" s="13" t="s">
        <v>40</v>
      </c>
      <c r="O51" s="13" t="s">
        <v>36</v>
      </c>
      <c r="P51" s="13" t="s">
        <v>36</v>
      </c>
      <c r="Q51" s="13" t="s">
        <v>36</v>
      </c>
      <c r="R51" s="13" t="s">
        <v>36</v>
      </c>
      <c r="S51" s="13" t="s">
        <v>36</v>
      </c>
      <c r="T51" s="13" t="s">
        <v>40</v>
      </c>
      <c r="U51" s="13" t="s">
        <v>36</v>
      </c>
      <c r="V51" s="13" t="s">
        <v>36</v>
      </c>
      <c r="W51" s="13" t="s">
        <v>36</v>
      </c>
      <c r="X51" s="22" t="s">
        <v>36</v>
      </c>
      <c r="Y51" s="13" t="s">
        <v>36</v>
      </c>
      <c r="Z51" s="79" t="s">
        <v>55</v>
      </c>
      <c r="AA51" s="79" t="s">
        <v>56</v>
      </c>
      <c r="AB51" s="79" t="s">
        <v>57</v>
      </c>
      <c r="AC51" s="103" t="s">
        <v>58</v>
      </c>
      <c r="AD51" s="43" t="str">
        <f>IF('LP I'!J116&gt;=60,"Lansia"," ")</f>
        <v xml:space="preserve"> </v>
      </c>
      <c r="AE51" s="16"/>
      <c r="AF51" s="104" t="s">
        <v>46</v>
      </c>
      <c r="AG51" s="98"/>
    </row>
    <row r="52" spans="1:33">
      <c r="A52" s="97"/>
      <c r="B52" s="13">
        <f t="shared" si="0"/>
        <v>45</v>
      </c>
      <c r="C52" s="79"/>
      <c r="D52" s="158" t="s">
        <v>577</v>
      </c>
      <c r="E52" s="158"/>
      <c r="F52" s="13" t="s">
        <v>21</v>
      </c>
      <c r="G52" s="22" t="s">
        <v>36</v>
      </c>
      <c r="H52" s="13" t="s">
        <v>578</v>
      </c>
      <c r="I52" s="184" t="s">
        <v>579</v>
      </c>
      <c r="J52" s="24">
        <f>'LP V'!$A$2-RIGHT(I52,4)</f>
        <v>15</v>
      </c>
      <c r="K52" s="22" t="s">
        <v>36</v>
      </c>
      <c r="L52" s="13" t="s">
        <v>40</v>
      </c>
      <c r="M52" s="13" t="s">
        <v>36</v>
      </c>
      <c r="N52" s="13" t="s">
        <v>36</v>
      </c>
      <c r="O52" s="13" t="s">
        <v>36</v>
      </c>
      <c r="P52" s="13" t="s">
        <v>36</v>
      </c>
      <c r="Q52" s="13" t="s">
        <v>36</v>
      </c>
      <c r="R52" s="13" t="s">
        <v>36</v>
      </c>
      <c r="S52" s="13" t="s">
        <v>36</v>
      </c>
      <c r="T52" s="13" t="s">
        <v>36</v>
      </c>
      <c r="U52" s="13" t="s">
        <v>36</v>
      </c>
      <c r="V52" s="13" t="s">
        <v>40</v>
      </c>
      <c r="W52" s="13" t="s">
        <v>36</v>
      </c>
      <c r="X52" s="22" t="s">
        <v>36</v>
      </c>
      <c r="Y52" s="13" t="s">
        <v>36</v>
      </c>
      <c r="Z52" s="79" t="s">
        <v>61</v>
      </c>
      <c r="AA52" s="79" t="s">
        <v>56</v>
      </c>
      <c r="AB52" s="79" t="s">
        <v>57</v>
      </c>
      <c r="AC52" s="103" t="s">
        <v>119</v>
      </c>
      <c r="AD52" s="43" t="str">
        <f>IF('LP I'!J117&gt;=60,"Lansia"," ")</f>
        <v xml:space="preserve"> </v>
      </c>
      <c r="AE52" s="16"/>
      <c r="AF52" s="104" t="s">
        <v>46</v>
      </c>
      <c r="AG52" s="98"/>
    </row>
    <row r="53" spans="1:33">
      <c r="A53" s="97">
        <v>12</v>
      </c>
      <c r="B53" s="13">
        <f t="shared" si="0"/>
        <v>46</v>
      </c>
      <c r="C53" s="79" t="s">
        <v>456</v>
      </c>
      <c r="D53" s="158" t="s">
        <v>580</v>
      </c>
      <c r="E53" s="167" t="s">
        <v>35</v>
      </c>
      <c r="F53" s="13" t="s">
        <v>21</v>
      </c>
      <c r="G53" s="22" t="s">
        <v>36</v>
      </c>
      <c r="H53" s="13" t="s">
        <v>581</v>
      </c>
      <c r="I53" s="184" t="s">
        <v>582</v>
      </c>
      <c r="J53" s="24">
        <f>'LP V'!$A$2-RIGHT(I53,4)</f>
        <v>40</v>
      </c>
      <c r="K53" s="137" t="s">
        <v>583</v>
      </c>
      <c r="L53" s="13" t="s">
        <v>40</v>
      </c>
      <c r="M53" s="22" t="s">
        <v>36</v>
      </c>
      <c r="N53" s="13" t="s">
        <v>40</v>
      </c>
      <c r="O53" s="22" t="s">
        <v>36</v>
      </c>
      <c r="P53" s="22" t="s">
        <v>36</v>
      </c>
      <c r="Q53" s="22" t="s">
        <v>36</v>
      </c>
      <c r="R53" s="13" t="s">
        <v>40</v>
      </c>
      <c r="S53" s="22" t="s">
        <v>36</v>
      </c>
      <c r="T53" s="22" t="s">
        <v>36</v>
      </c>
      <c r="U53" s="22" t="s">
        <v>36</v>
      </c>
      <c r="V53" s="22" t="s">
        <v>36</v>
      </c>
      <c r="W53" s="22" t="s">
        <v>36</v>
      </c>
      <c r="X53" s="22" t="s">
        <v>36</v>
      </c>
      <c r="Y53" s="22" t="s">
        <v>36</v>
      </c>
      <c r="Z53" s="134" t="s">
        <v>55</v>
      </c>
      <c r="AA53" s="134" t="s">
        <v>422</v>
      </c>
      <c r="AB53" s="79" t="s">
        <v>43</v>
      </c>
      <c r="AC53" s="103" t="s">
        <v>44</v>
      </c>
      <c r="AD53" s="43" t="str">
        <f>IF('LP I'!J118&gt;=60,"Lansia"," ")</f>
        <v xml:space="preserve"> </v>
      </c>
      <c r="AE53" s="16"/>
      <c r="AF53" s="104" t="s">
        <v>46</v>
      </c>
      <c r="AG53" s="98"/>
    </row>
    <row r="54" spans="1:33">
      <c r="A54" s="97"/>
      <c r="B54" s="13">
        <f t="shared" si="0"/>
        <v>47</v>
      </c>
      <c r="C54" s="27"/>
      <c r="D54" s="158" t="s">
        <v>584</v>
      </c>
      <c r="E54" s="167"/>
      <c r="F54" s="22" t="s">
        <v>36</v>
      </c>
      <c r="G54" s="13" t="s">
        <v>22</v>
      </c>
      <c r="H54" s="13" t="s">
        <v>585</v>
      </c>
      <c r="I54" s="184" t="s">
        <v>586</v>
      </c>
      <c r="J54" s="24">
        <f>'LP V'!$A$2-RIGHT(I54,4)</f>
        <v>38</v>
      </c>
      <c r="K54" s="137" t="s">
        <v>36</v>
      </c>
      <c r="L54" s="22" t="s">
        <v>36</v>
      </c>
      <c r="M54" s="13" t="s">
        <v>40</v>
      </c>
      <c r="N54" s="22" t="s">
        <v>36</v>
      </c>
      <c r="O54" s="13" t="s">
        <v>40</v>
      </c>
      <c r="P54" s="22" t="s">
        <v>36</v>
      </c>
      <c r="Q54" s="22" t="s">
        <v>36</v>
      </c>
      <c r="R54" s="22" t="s">
        <v>36</v>
      </c>
      <c r="S54" s="13" t="s">
        <v>40</v>
      </c>
      <c r="T54" s="22" t="s">
        <v>36</v>
      </c>
      <c r="U54" s="22" t="s">
        <v>36</v>
      </c>
      <c r="V54" s="22" t="s">
        <v>36</v>
      </c>
      <c r="W54" s="22" t="s">
        <v>36</v>
      </c>
      <c r="X54" s="22" t="s">
        <v>36</v>
      </c>
      <c r="Y54" s="22" t="s">
        <v>36</v>
      </c>
      <c r="Z54" s="134" t="s">
        <v>75</v>
      </c>
      <c r="AA54" s="134" t="s">
        <v>51</v>
      </c>
      <c r="AB54" s="79" t="s">
        <v>43</v>
      </c>
      <c r="AC54" s="103" t="s">
        <v>52</v>
      </c>
      <c r="AD54" s="43" t="str">
        <f>IF('LP I'!J119&gt;=60,"Lansia"," ")</f>
        <v xml:space="preserve"> </v>
      </c>
      <c r="AE54" s="16"/>
      <c r="AF54" s="104" t="s">
        <v>46</v>
      </c>
      <c r="AG54" s="98"/>
    </row>
    <row r="55" spans="1:33">
      <c r="A55" s="97"/>
      <c r="B55" s="13">
        <f t="shared" si="0"/>
        <v>48</v>
      </c>
      <c r="C55" s="79"/>
      <c r="D55" s="158" t="s">
        <v>587</v>
      </c>
      <c r="E55" s="196"/>
      <c r="F55" s="22" t="s">
        <v>36</v>
      </c>
      <c r="G55" s="22" t="s">
        <v>22</v>
      </c>
      <c r="H55" s="13" t="s">
        <v>585</v>
      </c>
      <c r="I55" s="184" t="s">
        <v>588</v>
      </c>
      <c r="J55" s="24">
        <f>'LP V'!$A$2-RIGHT(I55,4)</f>
        <v>10</v>
      </c>
      <c r="K55" s="137" t="s">
        <v>36</v>
      </c>
      <c r="L55" s="22" t="s">
        <v>36</v>
      </c>
      <c r="M55" s="13" t="s">
        <v>40</v>
      </c>
      <c r="N55" s="22" t="s">
        <v>36</v>
      </c>
      <c r="O55" s="22" t="s">
        <v>36</v>
      </c>
      <c r="P55" s="22" t="s">
        <v>36</v>
      </c>
      <c r="Q55" s="22" t="s">
        <v>36</v>
      </c>
      <c r="R55" s="22" t="s">
        <v>36</v>
      </c>
      <c r="S55" s="22" t="s">
        <v>36</v>
      </c>
      <c r="T55" s="22" t="s">
        <v>36</v>
      </c>
      <c r="U55" s="22" t="s">
        <v>36</v>
      </c>
      <c r="V55" s="22" t="s">
        <v>36</v>
      </c>
      <c r="W55" s="22" t="s">
        <v>36</v>
      </c>
      <c r="X55" s="22" t="s">
        <v>36</v>
      </c>
      <c r="Y55" s="13" t="s">
        <v>40</v>
      </c>
      <c r="Z55" s="137" t="s">
        <v>41</v>
      </c>
      <c r="AA55" s="137" t="s">
        <v>56</v>
      </c>
      <c r="AB55" s="13" t="s">
        <v>57</v>
      </c>
      <c r="AC55" s="198" t="s">
        <v>58</v>
      </c>
      <c r="AD55" s="43" t="str">
        <f>IF('LP I'!J120&gt;=60,"Lansia"," ")</f>
        <v xml:space="preserve"> </v>
      </c>
      <c r="AE55" s="16"/>
      <c r="AF55" s="104" t="s">
        <v>46</v>
      </c>
      <c r="AG55" s="98"/>
    </row>
    <row r="56" spans="1:33">
      <c r="A56" s="97"/>
      <c r="B56" s="13">
        <f t="shared" si="0"/>
        <v>49</v>
      </c>
      <c r="C56" s="79"/>
      <c r="D56" s="183" t="s">
        <v>589</v>
      </c>
      <c r="E56" s="158"/>
      <c r="F56" s="22" t="s">
        <v>21</v>
      </c>
      <c r="G56" s="22" t="s">
        <v>36</v>
      </c>
      <c r="H56" s="13" t="s">
        <v>70</v>
      </c>
      <c r="I56" s="184" t="s">
        <v>590</v>
      </c>
      <c r="J56" s="24">
        <f>'LP V'!$A$2-RIGHT(I56,4)</f>
        <v>9</v>
      </c>
      <c r="K56" s="137" t="s">
        <v>36</v>
      </c>
      <c r="L56" s="13" t="s">
        <v>40</v>
      </c>
      <c r="M56" s="22" t="s">
        <v>36</v>
      </c>
      <c r="N56" s="22" t="s">
        <v>36</v>
      </c>
      <c r="O56" s="22" t="s">
        <v>36</v>
      </c>
      <c r="P56" s="22" t="s">
        <v>36</v>
      </c>
      <c r="Q56" s="22" t="s">
        <v>36</v>
      </c>
      <c r="R56" s="22" t="s">
        <v>36</v>
      </c>
      <c r="S56" s="22" t="s">
        <v>36</v>
      </c>
      <c r="T56" s="22" t="s">
        <v>36</v>
      </c>
      <c r="U56" s="22" t="s">
        <v>36</v>
      </c>
      <c r="V56" s="22" t="s">
        <v>36</v>
      </c>
      <c r="W56" s="22" t="s">
        <v>36</v>
      </c>
      <c r="X56" s="13" t="s">
        <v>40</v>
      </c>
      <c r="Y56" s="22" t="s">
        <v>36</v>
      </c>
      <c r="Z56" s="137" t="s">
        <v>41</v>
      </c>
      <c r="AA56" s="137" t="s">
        <v>56</v>
      </c>
      <c r="AB56" s="138" t="s">
        <v>57</v>
      </c>
      <c r="AC56" s="198" t="s">
        <v>58</v>
      </c>
      <c r="AD56" s="43" t="str">
        <f>IF('LP I'!J121&gt;=60,"Lansia"," ")</f>
        <v xml:space="preserve"> </v>
      </c>
      <c r="AE56" s="16"/>
      <c r="AF56" s="104" t="s">
        <v>46</v>
      </c>
      <c r="AG56" s="98"/>
    </row>
    <row r="57" spans="1:33">
      <c r="A57" s="97">
        <v>13</v>
      </c>
      <c r="B57" s="13">
        <f t="shared" si="0"/>
        <v>50</v>
      </c>
      <c r="C57" s="79" t="s">
        <v>456</v>
      </c>
      <c r="D57" s="180" t="s">
        <v>591</v>
      </c>
      <c r="E57" s="176" t="s">
        <v>35</v>
      </c>
      <c r="F57" s="13" t="s">
        <v>21</v>
      </c>
      <c r="G57" s="22" t="s">
        <v>36</v>
      </c>
      <c r="H57" s="13" t="s">
        <v>115</v>
      </c>
      <c r="I57" s="23" t="s">
        <v>592</v>
      </c>
      <c r="J57" s="24">
        <f>'LP I'!$A$2-RIGHT(I57,4)</f>
        <v>53</v>
      </c>
      <c r="K57" s="24" t="s">
        <v>593</v>
      </c>
      <c r="L57" s="13" t="s">
        <v>40</v>
      </c>
      <c r="M57" s="22" t="s">
        <v>36</v>
      </c>
      <c r="N57" s="13" t="s">
        <v>40</v>
      </c>
      <c r="O57" s="22" t="s">
        <v>36</v>
      </c>
      <c r="P57" s="13" t="s">
        <v>40</v>
      </c>
      <c r="Q57" s="22" t="s">
        <v>36</v>
      </c>
      <c r="R57" s="13" t="s">
        <v>40</v>
      </c>
      <c r="S57" s="22" t="s">
        <v>36</v>
      </c>
      <c r="T57" s="22" t="s">
        <v>36</v>
      </c>
      <c r="U57" s="22" t="s">
        <v>36</v>
      </c>
      <c r="V57" s="22" t="s">
        <v>36</v>
      </c>
      <c r="W57" s="22" t="s">
        <v>36</v>
      </c>
      <c r="X57" s="22" t="s">
        <v>36</v>
      </c>
      <c r="Y57" s="22" t="s">
        <v>36</v>
      </c>
      <c r="Z57" s="26" t="s">
        <v>75</v>
      </c>
      <c r="AA57" s="170" t="s">
        <v>167</v>
      </c>
      <c r="AB57" s="20" t="s">
        <v>43</v>
      </c>
      <c r="AC57" s="25" t="s">
        <v>44</v>
      </c>
      <c r="AD57" s="43" t="str">
        <f>IF('LP I'!J122&gt;=60,"Lansia"," ")</f>
        <v xml:space="preserve"> </v>
      </c>
      <c r="AE57" s="16"/>
      <c r="AF57" s="104" t="s">
        <v>46</v>
      </c>
      <c r="AG57" s="98"/>
    </row>
    <row r="58" spans="1:33">
      <c r="A58" s="97"/>
      <c r="B58" s="13">
        <f t="shared" si="0"/>
        <v>51</v>
      </c>
      <c r="C58" s="18"/>
      <c r="D58" s="180" t="s">
        <v>594</v>
      </c>
      <c r="E58" s="176"/>
      <c r="F58" s="22" t="s">
        <v>36</v>
      </c>
      <c r="G58" s="13" t="s">
        <v>22</v>
      </c>
      <c r="H58" s="13" t="s">
        <v>595</v>
      </c>
      <c r="I58" s="23" t="s">
        <v>596</v>
      </c>
      <c r="J58" s="24">
        <f>'LP I'!$A$2-RIGHT(I58,4)</f>
        <v>45</v>
      </c>
      <c r="K58" s="22"/>
      <c r="L58" s="22" t="s">
        <v>36</v>
      </c>
      <c r="M58" s="13" t="s">
        <v>40</v>
      </c>
      <c r="N58" s="22" t="s">
        <v>36</v>
      </c>
      <c r="O58" s="13" t="s">
        <v>40</v>
      </c>
      <c r="P58" s="22" t="s">
        <v>36</v>
      </c>
      <c r="Q58" s="13" t="s">
        <v>40</v>
      </c>
      <c r="R58" s="22" t="s">
        <v>36</v>
      </c>
      <c r="S58" s="13" t="s">
        <v>40</v>
      </c>
      <c r="T58" s="22" t="s">
        <v>36</v>
      </c>
      <c r="U58" s="22" t="s">
        <v>36</v>
      </c>
      <c r="V58" s="22" t="s">
        <v>36</v>
      </c>
      <c r="W58" s="22" t="s">
        <v>36</v>
      </c>
      <c r="X58" s="22" t="s">
        <v>36</v>
      </c>
      <c r="Y58" s="22" t="s">
        <v>36</v>
      </c>
      <c r="Z58" s="26" t="s">
        <v>154</v>
      </c>
      <c r="AA58" s="170" t="s">
        <v>207</v>
      </c>
      <c r="AB58" s="20" t="s">
        <v>43</v>
      </c>
      <c r="AC58" s="25" t="s">
        <v>52</v>
      </c>
      <c r="AD58" s="43" t="str">
        <f>IF('LP I'!J123&gt;=60,"Lansia"," ")</f>
        <v xml:space="preserve"> </v>
      </c>
      <c r="AE58" s="16"/>
      <c r="AF58" s="104" t="s">
        <v>46</v>
      </c>
      <c r="AG58" s="98"/>
    </row>
    <row r="59" spans="1:33">
      <c r="A59" s="97"/>
      <c r="B59" s="13">
        <f t="shared" si="0"/>
        <v>52</v>
      </c>
      <c r="C59" s="18"/>
      <c r="D59" s="180" t="s">
        <v>597</v>
      </c>
      <c r="E59" s="176"/>
      <c r="F59" s="13" t="s">
        <v>21</v>
      </c>
      <c r="G59" s="22" t="s">
        <v>36</v>
      </c>
      <c r="H59" s="13" t="s">
        <v>70</v>
      </c>
      <c r="I59" s="23" t="s">
        <v>598</v>
      </c>
      <c r="J59" s="24">
        <f>'LP I'!$A$2-RIGHT(I59,4)</f>
        <v>16</v>
      </c>
      <c r="K59" s="22"/>
      <c r="L59" s="13" t="s">
        <v>40</v>
      </c>
      <c r="M59" s="22" t="s">
        <v>36</v>
      </c>
      <c r="N59" s="22" t="s">
        <v>36</v>
      </c>
      <c r="O59" s="22" t="s">
        <v>36</v>
      </c>
      <c r="P59" s="22" t="s">
        <v>36</v>
      </c>
      <c r="Q59" s="22" t="s">
        <v>36</v>
      </c>
      <c r="R59" s="22" t="s">
        <v>36</v>
      </c>
      <c r="S59" s="22" t="s">
        <v>36</v>
      </c>
      <c r="T59" s="22" t="s">
        <v>36</v>
      </c>
      <c r="U59" s="22" t="s">
        <v>36</v>
      </c>
      <c r="V59" s="13" t="s">
        <v>40</v>
      </c>
      <c r="W59" s="22" t="s">
        <v>36</v>
      </c>
      <c r="X59" s="22" t="s">
        <v>36</v>
      </c>
      <c r="Y59" s="22" t="s">
        <v>36</v>
      </c>
      <c r="Z59" s="26" t="s">
        <v>61</v>
      </c>
      <c r="AA59" s="170" t="s">
        <v>56</v>
      </c>
      <c r="AB59" s="20" t="s">
        <v>57</v>
      </c>
      <c r="AC59" s="25" t="s">
        <v>58</v>
      </c>
      <c r="AD59" s="43" t="str">
        <f>IF('LP I'!J124&gt;=60,"Lansia"," ")</f>
        <v xml:space="preserve"> </v>
      </c>
      <c r="AE59" s="16"/>
      <c r="AF59" s="104" t="s">
        <v>46</v>
      </c>
      <c r="AG59" s="98"/>
    </row>
    <row r="60" spans="1:33">
      <c r="A60" s="97">
        <v>14</v>
      </c>
      <c r="B60" s="13">
        <f t="shared" si="0"/>
        <v>53</v>
      </c>
      <c r="C60" s="79" t="s">
        <v>456</v>
      </c>
      <c r="D60" s="158" t="s">
        <v>599</v>
      </c>
      <c r="E60" s="158" t="s">
        <v>35</v>
      </c>
      <c r="F60" s="13" t="s">
        <v>21</v>
      </c>
      <c r="G60" s="22" t="s">
        <v>36</v>
      </c>
      <c r="H60" s="13" t="s">
        <v>600</v>
      </c>
      <c r="I60" s="184" t="s">
        <v>601</v>
      </c>
      <c r="J60" s="24">
        <f>'LP V'!$A$2-RIGHT(I60,4)</f>
        <v>53</v>
      </c>
      <c r="K60" s="13" t="s">
        <v>602</v>
      </c>
      <c r="L60" s="13" t="s">
        <v>40</v>
      </c>
      <c r="M60" s="22" t="s">
        <v>36</v>
      </c>
      <c r="N60" s="13" t="s">
        <v>40</v>
      </c>
      <c r="O60" s="22" t="s">
        <v>36</v>
      </c>
      <c r="P60" s="13" t="s">
        <v>40</v>
      </c>
      <c r="Q60" s="22" t="s">
        <v>36</v>
      </c>
      <c r="R60" s="13" t="s">
        <v>40</v>
      </c>
      <c r="S60" s="22" t="s">
        <v>36</v>
      </c>
      <c r="T60" s="22" t="s">
        <v>36</v>
      </c>
      <c r="U60" s="22" t="s">
        <v>36</v>
      </c>
      <c r="V60" s="22" t="s">
        <v>36</v>
      </c>
      <c r="W60" s="22" t="s">
        <v>36</v>
      </c>
      <c r="X60" s="22" t="s">
        <v>36</v>
      </c>
      <c r="Y60" s="22" t="s">
        <v>36</v>
      </c>
      <c r="Z60" s="79" t="s">
        <v>75</v>
      </c>
      <c r="AA60" s="79" t="s">
        <v>42</v>
      </c>
      <c r="AB60" s="79" t="s">
        <v>43</v>
      </c>
      <c r="AC60" s="103" t="s">
        <v>44</v>
      </c>
      <c r="AD60" s="43" t="str">
        <f>IF('LP I'!J125&gt;=60,"Lansia"," ")</f>
        <v xml:space="preserve"> </v>
      </c>
      <c r="AE60" s="16"/>
      <c r="AF60" s="104" t="s">
        <v>46</v>
      </c>
      <c r="AG60" s="98"/>
    </row>
    <row r="61" spans="1:33">
      <c r="A61" s="97"/>
      <c r="B61" s="13">
        <f t="shared" si="0"/>
        <v>54</v>
      </c>
      <c r="C61" s="79"/>
      <c r="D61" s="158" t="s">
        <v>603</v>
      </c>
      <c r="E61" s="158"/>
      <c r="F61" s="22" t="s">
        <v>36</v>
      </c>
      <c r="G61" s="13" t="s">
        <v>22</v>
      </c>
      <c r="H61" s="13" t="s">
        <v>604</v>
      </c>
      <c r="I61" s="184" t="s">
        <v>605</v>
      </c>
      <c r="J61" s="24">
        <f>'LP V'!$A$2-RIGHT(I61,4)</f>
        <v>49</v>
      </c>
      <c r="K61" s="22" t="s">
        <v>36</v>
      </c>
      <c r="L61" s="22" t="s">
        <v>36</v>
      </c>
      <c r="M61" s="13" t="s">
        <v>40</v>
      </c>
      <c r="N61" s="22" t="s">
        <v>36</v>
      </c>
      <c r="O61" s="13" t="s">
        <v>40</v>
      </c>
      <c r="P61" s="22" t="s">
        <v>36</v>
      </c>
      <c r="Q61" s="13" t="s">
        <v>40</v>
      </c>
      <c r="R61" s="22" t="s">
        <v>36</v>
      </c>
      <c r="S61" s="13" t="s">
        <v>40</v>
      </c>
      <c r="T61" s="22" t="s">
        <v>36</v>
      </c>
      <c r="U61" s="22" t="s">
        <v>36</v>
      </c>
      <c r="V61" s="22" t="s">
        <v>36</v>
      </c>
      <c r="W61" s="22" t="s">
        <v>36</v>
      </c>
      <c r="X61" s="22" t="s">
        <v>36</v>
      </c>
      <c r="Y61" s="22" t="s">
        <v>36</v>
      </c>
      <c r="Z61" s="79" t="s">
        <v>75</v>
      </c>
      <c r="AA61" s="79" t="s">
        <v>207</v>
      </c>
      <c r="AB61" s="79" t="s">
        <v>43</v>
      </c>
      <c r="AC61" s="103" t="s">
        <v>52</v>
      </c>
      <c r="AD61" s="43" t="str">
        <f>IF('LP I'!J126&gt;=60,"Lansia"," ")</f>
        <v xml:space="preserve"> </v>
      </c>
      <c r="AE61" s="16"/>
      <c r="AF61" s="104" t="s">
        <v>46</v>
      </c>
      <c r="AG61" s="98"/>
    </row>
    <row r="62" spans="1:33">
      <c r="A62" s="97"/>
      <c r="B62" s="13">
        <f t="shared" si="0"/>
        <v>55</v>
      </c>
      <c r="C62" s="79"/>
      <c r="D62" s="158" t="s">
        <v>606</v>
      </c>
      <c r="E62" s="196"/>
      <c r="F62" s="13" t="s">
        <v>21</v>
      </c>
      <c r="G62" s="22" t="s">
        <v>36</v>
      </c>
      <c r="H62" s="13" t="s">
        <v>65</v>
      </c>
      <c r="I62" s="184" t="s">
        <v>253</v>
      </c>
      <c r="J62" s="24">
        <f>'LP V'!$A$2-RIGHT(I62,4)</f>
        <v>23</v>
      </c>
      <c r="K62" s="22" t="s">
        <v>36</v>
      </c>
      <c r="L62" s="13" t="s">
        <v>40</v>
      </c>
      <c r="M62" s="22" t="s">
        <v>36</v>
      </c>
      <c r="N62" s="13" t="s">
        <v>40</v>
      </c>
      <c r="O62" s="22" t="s">
        <v>36</v>
      </c>
      <c r="P62" s="22" t="s">
        <v>36</v>
      </c>
      <c r="Q62" s="22" t="s">
        <v>36</v>
      </c>
      <c r="R62" s="22" t="s">
        <v>36</v>
      </c>
      <c r="S62" s="22" t="s">
        <v>36</v>
      </c>
      <c r="T62" s="13" t="s">
        <v>40</v>
      </c>
      <c r="U62" s="22" t="s">
        <v>36</v>
      </c>
      <c r="V62" s="22" t="s">
        <v>36</v>
      </c>
      <c r="W62" s="22" t="s">
        <v>36</v>
      </c>
      <c r="X62" s="22" t="s">
        <v>36</v>
      </c>
      <c r="Y62" s="22" t="s">
        <v>36</v>
      </c>
      <c r="Z62" s="79" t="s">
        <v>154</v>
      </c>
      <c r="AA62" s="79" t="s">
        <v>76</v>
      </c>
      <c r="AB62" s="79" t="s">
        <v>57</v>
      </c>
      <c r="AC62" s="103" t="s">
        <v>58</v>
      </c>
      <c r="AD62" s="43" t="str">
        <f>IF('LP I'!J127&gt;=60,"Lansia"," ")</f>
        <v xml:space="preserve"> </v>
      </c>
      <c r="AE62" s="16"/>
      <c r="AF62" s="104" t="s">
        <v>46</v>
      </c>
      <c r="AG62" s="98"/>
    </row>
    <row r="63" spans="1:33">
      <c r="A63" s="97"/>
      <c r="B63" s="13">
        <f t="shared" si="0"/>
        <v>56</v>
      </c>
      <c r="C63" s="79"/>
      <c r="D63" s="158" t="s">
        <v>607</v>
      </c>
      <c r="E63" s="158"/>
      <c r="F63" s="13" t="s">
        <v>21</v>
      </c>
      <c r="G63" s="22" t="s">
        <v>36</v>
      </c>
      <c r="H63" s="13" t="s">
        <v>65</v>
      </c>
      <c r="I63" s="184" t="s">
        <v>608</v>
      </c>
      <c r="J63" s="24">
        <f>'LP V'!$A$2-RIGHT(I63,4)</f>
        <v>21</v>
      </c>
      <c r="K63" s="22" t="s">
        <v>36</v>
      </c>
      <c r="L63" s="13" t="s">
        <v>40</v>
      </c>
      <c r="M63" s="22" t="s">
        <v>36</v>
      </c>
      <c r="N63" s="13" t="s">
        <v>40</v>
      </c>
      <c r="O63" s="22" t="s">
        <v>36</v>
      </c>
      <c r="P63" s="22" t="s">
        <v>36</v>
      </c>
      <c r="Q63" s="22" t="s">
        <v>36</v>
      </c>
      <c r="R63" s="22" t="s">
        <v>36</v>
      </c>
      <c r="S63" s="22" t="s">
        <v>36</v>
      </c>
      <c r="T63" s="13" t="s">
        <v>40</v>
      </c>
      <c r="U63" s="22" t="s">
        <v>36</v>
      </c>
      <c r="V63" s="22" t="s">
        <v>36</v>
      </c>
      <c r="W63" s="22" t="s">
        <v>36</v>
      </c>
      <c r="X63" s="22" t="s">
        <v>36</v>
      </c>
      <c r="Y63" s="22" t="s">
        <v>36</v>
      </c>
      <c r="Z63" s="79" t="s">
        <v>75</v>
      </c>
      <c r="AA63" s="79" t="s">
        <v>94</v>
      </c>
      <c r="AB63" s="79" t="s">
        <v>57</v>
      </c>
      <c r="AC63" s="103" t="s">
        <v>58</v>
      </c>
      <c r="AD63" s="43" t="str">
        <f>IF('LP I'!J128&gt;=60,"Lansia"," ")</f>
        <v xml:space="preserve"> </v>
      </c>
      <c r="AE63" s="16"/>
      <c r="AF63" s="104" t="s">
        <v>46</v>
      </c>
      <c r="AG63" s="98"/>
    </row>
    <row r="64" spans="1:33">
      <c r="A64" s="97"/>
      <c r="B64" s="13">
        <f t="shared" si="0"/>
        <v>57</v>
      </c>
      <c r="C64" s="79"/>
      <c r="D64" s="158" t="s">
        <v>609</v>
      </c>
      <c r="E64" s="158"/>
      <c r="F64" s="13" t="s">
        <v>21</v>
      </c>
      <c r="G64" s="22" t="s">
        <v>36</v>
      </c>
      <c r="H64" s="13" t="s">
        <v>115</v>
      </c>
      <c r="I64" s="184" t="s">
        <v>610</v>
      </c>
      <c r="J64" s="24">
        <f>'LP V'!$A$2-RIGHT(I64,4)</f>
        <v>16</v>
      </c>
      <c r="K64" s="22" t="s">
        <v>36</v>
      </c>
      <c r="L64" s="13" t="s">
        <v>40</v>
      </c>
      <c r="M64" s="22" t="s">
        <v>36</v>
      </c>
      <c r="N64" s="22" t="s">
        <v>36</v>
      </c>
      <c r="O64" s="22" t="s">
        <v>36</v>
      </c>
      <c r="P64" s="22" t="s">
        <v>36</v>
      </c>
      <c r="Q64" s="22" t="s">
        <v>36</v>
      </c>
      <c r="R64" s="22" t="s">
        <v>36</v>
      </c>
      <c r="S64" s="22" t="s">
        <v>36</v>
      </c>
      <c r="T64" s="22" t="s">
        <v>36</v>
      </c>
      <c r="U64" s="22" t="s">
        <v>36</v>
      </c>
      <c r="V64" s="13" t="s">
        <v>40</v>
      </c>
      <c r="W64" s="22" t="s">
        <v>36</v>
      </c>
      <c r="X64" s="22" t="s">
        <v>36</v>
      </c>
      <c r="Y64" s="22" t="s">
        <v>36</v>
      </c>
      <c r="Z64" s="79" t="s">
        <v>55</v>
      </c>
      <c r="AA64" s="79" t="s">
        <v>56</v>
      </c>
      <c r="AB64" s="79" t="s">
        <v>57</v>
      </c>
      <c r="AC64" s="103" t="s">
        <v>58</v>
      </c>
      <c r="AD64" s="43" t="str">
        <f>IF('LP I'!J129&gt;=60,"Lansia"," ")</f>
        <v xml:space="preserve"> </v>
      </c>
      <c r="AE64" s="16"/>
      <c r="AF64" s="104" t="s">
        <v>46</v>
      </c>
      <c r="AG64" s="98"/>
    </row>
    <row r="65" spans="1:33">
      <c r="A65" s="97">
        <v>15</v>
      </c>
      <c r="B65" s="13">
        <f t="shared" si="0"/>
        <v>58</v>
      </c>
      <c r="C65" s="79" t="s">
        <v>456</v>
      </c>
      <c r="D65" s="158" t="s">
        <v>611</v>
      </c>
      <c r="E65" s="167" t="s">
        <v>35</v>
      </c>
      <c r="F65" s="13" t="s">
        <v>21</v>
      </c>
      <c r="G65" s="22" t="s">
        <v>36</v>
      </c>
      <c r="H65" s="13" t="s">
        <v>115</v>
      </c>
      <c r="I65" s="184" t="s">
        <v>612</v>
      </c>
      <c r="J65" s="24">
        <f>'LP V'!$A$2-RIGHT(I65,4)</f>
        <v>47</v>
      </c>
      <c r="K65" s="13" t="s">
        <v>613</v>
      </c>
      <c r="L65" s="13" t="s">
        <v>40</v>
      </c>
      <c r="M65" s="22" t="s">
        <v>36</v>
      </c>
      <c r="N65" s="13" t="s">
        <v>40</v>
      </c>
      <c r="O65" s="22" t="s">
        <v>36</v>
      </c>
      <c r="P65" s="13" t="s">
        <v>40</v>
      </c>
      <c r="Q65" s="22" t="s">
        <v>36</v>
      </c>
      <c r="R65" s="13" t="s">
        <v>40</v>
      </c>
      <c r="S65" s="22" t="s">
        <v>36</v>
      </c>
      <c r="T65" s="22" t="s">
        <v>36</v>
      </c>
      <c r="U65" s="22" t="s">
        <v>36</v>
      </c>
      <c r="V65" s="22" t="s">
        <v>36</v>
      </c>
      <c r="W65" s="22" t="s">
        <v>36</v>
      </c>
      <c r="X65" s="22" t="s">
        <v>36</v>
      </c>
      <c r="Y65" s="22" t="s">
        <v>36</v>
      </c>
      <c r="Z65" s="79" t="s">
        <v>75</v>
      </c>
      <c r="AA65" s="79" t="s">
        <v>42</v>
      </c>
      <c r="AB65" s="79" t="s">
        <v>43</v>
      </c>
      <c r="AC65" s="103" t="s">
        <v>44</v>
      </c>
      <c r="AD65" s="43" t="str">
        <f>IF('LP I'!J130&gt;=60,"Lansia"," ")</f>
        <v xml:space="preserve"> </v>
      </c>
      <c r="AE65" s="16"/>
      <c r="AF65" s="104" t="s">
        <v>46</v>
      </c>
      <c r="AG65" s="98"/>
    </row>
    <row r="66" spans="1:33">
      <c r="A66" s="97"/>
      <c r="B66" s="13">
        <f t="shared" si="0"/>
        <v>59</v>
      </c>
      <c r="C66" s="79"/>
      <c r="D66" s="158" t="s">
        <v>614</v>
      </c>
      <c r="E66" s="167"/>
      <c r="F66" s="22" t="s">
        <v>36</v>
      </c>
      <c r="G66" s="13" t="s">
        <v>22</v>
      </c>
      <c r="H66" s="13" t="s">
        <v>65</v>
      </c>
      <c r="I66" s="184" t="s">
        <v>615</v>
      </c>
      <c r="J66" s="24">
        <f>'LP V'!$A$2-RIGHT(I66,4)</f>
        <v>39</v>
      </c>
      <c r="K66" s="22" t="s">
        <v>36</v>
      </c>
      <c r="L66" s="22" t="s">
        <v>36</v>
      </c>
      <c r="M66" s="13" t="s">
        <v>40</v>
      </c>
      <c r="N66" s="22" t="s">
        <v>36</v>
      </c>
      <c r="O66" s="13" t="s">
        <v>40</v>
      </c>
      <c r="P66" s="22" t="s">
        <v>36</v>
      </c>
      <c r="Q66" s="13" t="s">
        <v>40</v>
      </c>
      <c r="R66" s="22" t="s">
        <v>36</v>
      </c>
      <c r="S66" s="13" t="s">
        <v>40</v>
      </c>
      <c r="T66" s="22" t="s">
        <v>36</v>
      </c>
      <c r="U66" s="22" t="s">
        <v>36</v>
      </c>
      <c r="V66" s="22" t="s">
        <v>36</v>
      </c>
      <c r="W66" s="22" t="s">
        <v>36</v>
      </c>
      <c r="X66" s="22" t="s">
        <v>36</v>
      </c>
      <c r="Y66" s="22" t="s">
        <v>36</v>
      </c>
      <c r="Z66" s="79" t="s">
        <v>75</v>
      </c>
      <c r="AA66" s="79" t="s">
        <v>207</v>
      </c>
      <c r="AB66" s="79" t="s">
        <v>43</v>
      </c>
      <c r="AC66" s="103" t="s">
        <v>52</v>
      </c>
      <c r="AD66" s="43" t="str">
        <f>IF('LP I'!J131&gt;=60,"Lansia"," ")</f>
        <v xml:space="preserve"> </v>
      </c>
      <c r="AE66" s="16"/>
      <c r="AF66" s="104" t="s">
        <v>46</v>
      </c>
      <c r="AG66" s="98"/>
    </row>
    <row r="67" spans="1:33">
      <c r="A67" s="97"/>
      <c r="B67" s="13">
        <f t="shared" si="0"/>
        <v>60</v>
      </c>
      <c r="C67" s="79"/>
      <c r="D67" s="158" t="s">
        <v>616</v>
      </c>
      <c r="E67" s="167"/>
      <c r="F67" s="13" t="s">
        <v>21</v>
      </c>
      <c r="G67" s="22" t="s">
        <v>36</v>
      </c>
      <c r="H67" s="13" t="s">
        <v>115</v>
      </c>
      <c r="I67" s="184" t="s">
        <v>617</v>
      </c>
      <c r="J67" s="24">
        <f>'LP V'!$A$2-RIGHT(I67,4)</f>
        <v>17</v>
      </c>
      <c r="K67" s="22" t="s">
        <v>36</v>
      </c>
      <c r="L67" s="13" t="s">
        <v>40</v>
      </c>
      <c r="M67" s="22" t="s">
        <v>36</v>
      </c>
      <c r="N67" s="13" t="s">
        <v>40</v>
      </c>
      <c r="O67" s="22" t="s">
        <v>36</v>
      </c>
      <c r="P67" s="22" t="s">
        <v>36</v>
      </c>
      <c r="Q67" s="22" t="s">
        <v>36</v>
      </c>
      <c r="R67" s="22" t="s">
        <v>36</v>
      </c>
      <c r="S67" s="22" t="s">
        <v>36</v>
      </c>
      <c r="T67" s="22" t="s">
        <v>36</v>
      </c>
      <c r="U67" s="22" t="s">
        <v>36</v>
      </c>
      <c r="V67" s="13" t="s">
        <v>40</v>
      </c>
      <c r="W67" s="22" t="s">
        <v>36</v>
      </c>
      <c r="X67" s="22" t="s">
        <v>36</v>
      </c>
      <c r="Y67" s="22" t="s">
        <v>36</v>
      </c>
      <c r="Z67" s="79" t="s">
        <v>61</v>
      </c>
      <c r="AA67" s="79" t="s">
        <v>56</v>
      </c>
      <c r="AB67" s="79" t="s">
        <v>57</v>
      </c>
      <c r="AC67" s="103" t="s">
        <v>58</v>
      </c>
      <c r="AD67" s="43" t="str">
        <f>IF('LP I'!J132&gt;=60,"Lansia"," ")</f>
        <v xml:space="preserve"> </v>
      </c>
      <c r="AE67" s="16"/>
      <c r="AF67" s="104" t="s">
        <v>46</v>
      </c>
      <c r="AG67" s="98"/>
    </row>
    <row r="68" spans="1:33">
      <c r="A68" s="97"/>
      <c r="B68" s="13">
        <f t="shared" si="0"/>
        <v>61</v>
      </c>
      <c r="C68" s="79"/>
      <c r="D68" s="158" t="s">
        <v>618</v>
      </c>
      <c r="E68" s="167"/>
      <c r="F68" s="22" t="s">
        <v>36</v>
      </c>
      <c r="G68" s="13" t="s">
        <v>22</v>
      </c>
      <c r="H68" s="13" t="s">
        <v>115</v>
      </c>
      <c r="I68" s="184" t="s">
        <v>619</v>
      </c>
      <c r="J68" s="24">
        <f>'LP V'!$A$2-RIGHT(I68,4)</f>
        <v>15</v>
      </c>
      <c r="K68" s="22" t="s">
        <v>36</v>
      </c>
      <c r="L68" s="22" t="s">
        <v>36</v>
      </c>
      <c r="M68" s="13" t="s">
        <v>40</v>
      </c>
      <c r="N68" s="22" t="s">
        <v>36</v>
      </c>
      <c r="O68" s="22" t="s">
        <v>36</v>
      </c>
      <c r="P68" s="22" t="s">
        <v>36</v>
      </c>
      <c r="Q68" s="22" t="s">
        <v>36</v>
      </c>
      <c r="R68" s="22" t="s">
        <v>36</v>
      </c>
      <c r="S68" s="22" t="s">
        <v>36</v>
      </c>
      <c r="T68" s="22" t="s">
        <v>36</v>
      </c>
      <c r="U68" s="22" t="s">
        <v>36</v>
      </c>
      <c r="V68" s="22" t="s">
        <v>36</v>
      </c>
      <c r="W68" s="13" t="s">
        <v>40</v>
      </c>
      <c r="X68" s="22" t="s">
        <v>36</v>
      </c>
      <c r="Y68" s="22" t="s">
        <v>36</v>
      </c>
      <c r="Z68" s="13" t="s">
        <v>61</v>
      </c>
      <c r="AA68" s="79" t="s">
        <v>56</v>
      </c>
      <c r="AB68" s="79" t="s">
        <v>57</v>
      </c>
      <c r="AC68" s="103" t="s">
        <v>58</v>
      </c>
      <c r="AD68" s="43" t="str">
        <f>IF('LP I'!J133&gt;=60,"Lansia"," ")</f>
        <v xml:space="preserve"> </v>
      </c>
      <c r="AE68" s="16"/>
      <c r="AF68" s="104" t="s">
        <v>46</v>
      </c>
      <c r="AG68" s="98"/>
    </row>
    <row r="69" spans="1:33">
      <c r="A69" s="97"/>
      <c r="B69" s="13">
        <f t="shared" si="0"/>
        <v>62</v>
      </c>
      <c r="C69" s="79"/>
      <c r="D69" s="158" t="s">
        <v>620</v>
      </c>
      <c r="E69" s="167"/>
      <c r="F69" s="22" t="s">
        <v>36</v>
      </c>
      <c r="G69" s="13" t="s">
        <v>22</v>
      </c>
      <c r="H69" s="13" t="s">
        <v>115</v>
      </c>
      <c r="I69" s="184" t="s">
        <v>621</v>
      </c>
      <c r="J69" s="24">
        <f>'LP V'!$A$2-RIGHT(I69,4)</f>
        <v>13</v>
      </c>
      <c r="K69" s="22" t="s">
        <v>36</v>
      </c>
      <c r="L69" s="22" t="s">
        <v>36</v>
      </c>
      <c r="M69" s="13" t="s">
        <v>40</v>
      </c>
      <c r="N69" s="22" t="s">
        <v>36</v>
      </c>
      <c r="O69" s="22" t="s">
        <v>36</v>
      </c>
      <c r="P69" s="22" t="s">
        <v>36</v>
      </c>
      <c r="Q69" s="22" t="s">
        <v>36</v>
      </c>
      <c r="R69" s="22" t="s">
        <v>36</v>
      </c>
      <c r="S69" s="22" t="s">
        <v>36</v>
      </c>
      <c r="T69" s="22" t="s">
        <v>36</v>
      </c>
      <c r="U69" s="22" t="s">
        <v>36</v>
      </c>
      <c r="V69" s="22" t="s">
        <v>36</v>
      </c>
      <c r="W69" s="22" t="s">
        <v>36</v>
      </c>
      <c r="X69" s="22" t="s">
        <v>36</v>
      </c>
      <c r="Y69" s="13" t="s">
        <v>40</v>
      </c>
      <c r="Z69" s="13" t="s">
        <v>41</v>
      </c>
      <c r="AA69" s="22" t="s">
        <v>56</v>
      </c>
      <c r="AB69" s="79" t="s">
        <v>57</v>
      </c>
      <c r="AC69" s="103" t="s">
        <v>58</v>
      </c>
      <c r="AD69" s="43" t="str">
        <f>IF('LP I'!J134&gt;=60,"Lansia"," ")</f>
        <v xml:space="preserve"> </v>
      </c>
      <c r="AE69" s="16"/>
      <c r="AF69" s="104" t="s">
        <v>46</v>
      </c>
      <c r="AG69" s="98"/>
    </row>
    <row r="70" spans="1:33">
      <c r="A70" s="97"/>
      <c r="B70" s="13">
        <f t="shared" si="0"/>
        <v>63</v>
      </c>
      <c r="C70" s="79"/>
      <c r="D70" s="158" t="s">
        <v>622</v>
      </c>
      <c r="E70" s="167"/>
      <c r="F70" s="13" t="s">
        <v>21</v>
      </c>
      <c r="G70" s="22" t="s">
        <v>36</v>
      </c>
      <c r="H70" s="13" t="s">
        <v>115</v>
      </c>
      <c r="I70" s="184" t="s">
        <v>623</v>
      </c>
      <c r="J70" s="24">
        <f>'LP V'!$A$2-RIGHT(I70,4)</f>
        <v>12</v>
      </c>
      <c r="K70" s="22" t="s">
        <v>36</v>
      </c>
      <c r="L70" s="13" t="s">
        <v>40</v>
      </c>
      <c r="M70" s="22" t="s">
        <v>36</v>
      </c>
      <c r="N70" s="22" t="s">
        <v>36</v>
      </c>
      <c r="O70" s="22" t="s">
        <v>36</v>
      </c>
      <c r="P70" s="22" t="s">
        <v>36</v>
      </c>
      <c r="Q70" s="22" t="s">
        <v>36</v>
      </c>
      <c r="R70" s="22" t="s">
        <v>36</v>
      </c>
      <c r="S70" s="22" t="s">
        <v>36</v>
      </c>
      <c r="T70" s="22" t="s">
        <v>36</v>
      </c>
      <c r="U70" s="22" t="s">
        <v>36</v>
      </c>
      <c r="V70" s="22" t="s">
        <v>36</v>
      </c>
      <c r="W70" s="22" t="s">
        <v>36</v>
      </c>
      <c r="X70" s="13" t="s">
        <v>40</v>
      </c>
      <c r="Y70" s="22" t="s">
        <v>36</v>
      </c>
      <c r="Z70" s="22" t="s">
        <v>41</v>
      </c>
      <c r="AA70" s="22" t="s">
        <v>56</v>
      </c>
      <c r="AB70" s="79" t="s">
        <v>57</v>
      </c>
      <c r="AC70" s="103" t="s">
        <v>58</v>
      </c>
      <c r="AD70" s="43" t="str">
        <f>IF('LP I'!J135&gt;=60,"Lansia"," ")</f>
        <v>Lansia</v>
      </c>
      <c r="AE70" s="16"/>
      <c r="AF70" s="104" t="s">
        <v>46</v>
      </c>
      <c r="AG70" s="98"/>
    </row>
    <row r="71" spans="1:33">
      <c r="A71" s="97"/>
      <c r="B71" s="13">
        <f t="shared" si="0"/>
        <v>64</v>
      </c>
      <c r="C71" s="79"/>
      <c r="D71" s="99" t="s">
        <v>624</v>
      </c>
      <c r="E71" s="13"/>
      <c r="F71" s="22" t="s">
        <v>36</v>
      </c>
      <c r="G71" s="13" t="s">
        <v>22</v>
      </c>
      <c r="H71" s="79" t="s">
        <v>65</v>
      </c>
      <c r="I71" s="79" t="s">
        <v>625</v>
      </c>
      <c r="J71" s="24">
        <f>'LP V'!$A$2-RIGHT(I71,4)</f>
        <v>24</v>
      </c>
      <c r="K71" s="22" t="s">
        <v>36</v>
      </c>
      <c r="L71" s="22" t="s">
        <v>36</v>
      </c>
      <c r="M71" s="13" t="s">
        <v>40</v>
      </c>
      <c r="N71" s="22" t="s">
        <v>36</v>
      </c>
      <c r="O71" s="13" t="s">
        <v>40</v>
      </c>
      <c r="P71" s="22" t="s">
        <v>36</v>
      </c>
      <c r="Q71" s="22" t="s">
        <v>36</v>
      </c>
      <c r="R71" s="22" t="s">
        <v>36</v>
      </c>
      <c r="S71" s="22" t="s">
        <v>36</v>
      </c>
      <c r="T71" s="22" t="s">
        <v>36</v>
      </c>
      <c r="U71" s="13" t="s">
        <v>40</v>
      </c>
      <c r="V71" s="22" t="s">
        <v>36</v>
      </c>
      <c r="W71" s="22" t="s">
        <v>36</v>
      </c>
      <c r="X71" s="22" t="s">
        <v>36</v>
      </c>
      <c r="Y71" s="22" t="s">
        <v>36</v>
      </c>
      <c r="Z71" s="102" t="s">
        <v>75</v>
      </c>
      <c r="AA71" s="102" t="s">
        <v>36</v>
      </c>
      <c r="AB71" s="79" t="s">
        <v>57</v>
      </c>
      <c r="AC71" s="103" t="s">
        <v>140</v>
      </c>
      <c r="AD71" s="43" t="str">
        <f>IF('LP I'!J136&gt;=60,"Lansia"," ")</f>
        <v>Lansia</v>
      </c>
      <c r="AE71" s="16"/>
      <c r="AF71" s="104" t="s">
        <v>46</v>
      </c>
      <c r="AG71" s="98"/>
    </row>
    <row r="72" spans="1:33">
      <c r="A72" s="97">
        <v>16</v>
      </c>
      <c r="B72" s="13">
        <f t="shared" si="0"/>
        <v>65</v>
      </c>
      <c r="C72" s="79" t="s">
        <v>456</v>
      </c>
      <c r="D72" s="158" t="s">
        <v>626</v>
      </c>
      <c r="E72" s="167" t="s">
        <v>35</v>
      </c>
      <c r="F72" s="22" t="s">
        <v>36</v>
      </c>
      <c r="G72" s="13" t="s">
        <v>22</v>
      </c>
      <c r="H72" s="13" t="s">
        <v>627</v>
      </c>
      <c r="I72" s="184" t="s">
        <v>628</v>
      </c>
      <c r="J72" s="24">
        <f>'LP V'!$A$2-RIGHT(I72,4)</f>
        <v>70</v>
      </c>
      <c r="K72" s="13" t="s">
        <v>82</v>
      </c>
      <c r="L72" s="22" t="s">
        <v>36</v>
      </c>
      <c r="M72" s="13" t="s">
        <v>40</v>
      </c>
      <c r="N72" s="22" t="s">
        <v>36</v>
      </c>
      <c r="O72" s="13" t="s">
        <v>40</v>
      </c>
      <c r="P72" s="22" t="s">
        <v>36</v>
      </c>
      <c r="Q72" s="13" t="s">
        <v>40</v>
      </c>
      <c r="R72" s="22" t="s">
        <v>36</v>
      </c>
      <c r="S72" s="13" t="s">
        <v>40</v>
      </c>
      <c r="T72" s="22" t="s">
        <v>36</v>
      </c>
      <c r="U72" s="22" t="s">
        <v>36</v>
      </c>
      <c r="V72" s="22" t="s">
        <v>36</v>
      </c>
      <c r="W72" s="22" t="s">
        <v>36</v>
      </c>
      <c r="X72" s="22" t="s">
        <v>36</v>
      </c>
      <c r="Y72" s="22" t="s">
        <v>36</v>
      </c>
      <c r="Z72" s="79" t="s">
        <v>61</v>
      </c>
      <c r="AA72" s="79" t="s">
        <v>51</v>
      </c>
      <c r="AB72" s="79" t="s">
        <v>43</v>
      </c>
      <c r="AC72" s="199" t="s">
        <v>88</v>
      </c>
      <c r="AD72" s="43" t="str">
        <f>IF('LP I'!J137&gt;=60,"Lansia"," ")</f>
        <v>Lansia</v>
      </c>
      <c r="AE72" s="16"/>
      <c r="AF72" s="104" t="s">
        <v>46</v>
      </c>
      <c r="AG72" s="98"/>
    </row>
    <row r="73" spans="1:33">
      <c r="A73" s="97"/>
      <c r="B73" s="13">
        <f t="shared" ref="B73:B128" si="1">B72+1</f>
        <v>66</v>
      </c>
      <c r="C73" s="79"/>
      <c r="D73" s="158" t="s">
        <v>629</v>
      </c>
      <c r="E73" s="167"/>
      <c r="F73" s="13" t="s">
        <v>21</v>
      </c>
      <c r="G73" s="22" t="s">
        <v>36</v>
      </c>
      <c r="H73" s="13" t="s">
        <v>630</v>
      </c>
      <c r="I73" s="184" t="s">
        <v>631</v>
      </c>
      <c r="J73" s="24">
        <f>'LP V'!$A$2-RIGHT(I73,4)</f>
        <v>27</v>
      </c>
      <c r="K73" s="22" t="s">
        <v>36</v>
      </c>
      <c r="L73" s="13" t="s">
        <v>40</v>
      </c>
      <c r="M73" s="22" t="s">
        <v>36</v>
      </c>
      <c r="N73" s="13" t="s">
        <v>40</v>
      </c>
      <c r="O73" s="22" t="s">
        <v>36</v>
      </c>
      <c r="P73" s="22" t="s">
        <v>36</v>
      </c>
      <c r="Q73" s="22" t="s">
        <v>36</v>
      </c>
      <c r="R73" s="22" t="s">
        <v>36</v>
      </c>
      <c r="S73" s="22" t="s">
        <v>36</v>
      </c>
      <c r="T73" s="13" t="s">
        <v>40</v>
      </c>
      <c r="U73" s="22" t="s">
        <v>36</v>
      </c>
      <c r="V73" s="200" t="s">
        <v>36</v>
      </c>
      <c r="W73" s="22" t="s">
        <v>36</v>
      </c>
      <c r="X73" s="22" t="s">
        <v>36</v>
      </c>
      <c r="Y73" s="22" t="s">
        <v>36</v>
      </c>
      <c r="Z73" s="79" t="s">
        <v>75</v>
      </c>
      <c r="AA73" s="13" t="s">
        <v>76</v>
      </c>
      <c r="AB73" s="79" t="s">
        <v>57</v>
      </c>
      <c r="AC73" s="103" t="s">
        <v>58</v>
      </c>
      <c r="AD73" s="43" t="str">
        <f>IF('LP I'!J138&gt;=60,"Lansia"," ")</f>
        <v>Lansia</v>
      </c>
      <c r="AE73" s="16"/>
      <c r="AF73" s="104" t="s">
        <v>46</v>
      </c>
      <c r="AG73" s="98"/>
    </row>
    <row r="74" spans="1:33">
      <c r="A74" s="97">
        <v>17</v>
      </c>
      <c r="B74" s="13">
        <f t="shared" si="1"/>
        <v>67</v>
      </c>
      <c r="C74" s="79" t="s">
        <v>456</v>
      </c>
      <c r="D74" s="158" t="s">
        <v>632</v>
      </c>
      <c r="E74" s="167" t="s">
        <v>35</v>
      </c>
      <c r="F74" s="13" t="s">
        <v>21</v>
      </c>
      <c r="G74" s="22" t="s">
        <v>36</v>
      </c>
      <c r="H74" s="13" t="s">
        <v>633</v>
      </c>
      <c r="I74" s="184" t="s">
        <v>634</v>
      </c>
      <c r="J74" s="24">
        <f>'LP V'!$A$2-RIGHT(I74,4)</f>
        <v>54</v>
      </c>
      <c r="K74" s="13" t="s">
        <v>635</v>
      </c>
      <c r="L74" s="13" t="s">
        <v>40</v>
      </c>
      <c r="M74" s="22" t="s">
        <v>36</v>
      </c>
      <c r="N74" s="13" t="s">
        <v>40</v>
      </c>
      <c r="O74" s="22" t="s">
        <v>36</v>
      </c>
      <c r="P74" s="13" t="s">
        <v>40</v>
      </c>
      <c r="Q74" s="22" t="s">
        <v>36</v>
      </c>
      <c r="R74" s="13" t="s">
        <v>40</v>
      </c>
      <c r="S74" s="22" t="s">
        <v>36</v>
      </c>
      <c r="T74" s="22" t="s">
        <v>36</v>
      </c>
      <c r="U74" s="22" t="s">
        <v>36</v>
      </c>
      <c r="V74" s="22" t="s">
        <v>36</v>
      </c>
      <c r="W74" s="22" t="s">
        <v>36</v>
      </c>
      <c r="X74" s="22" t="s">
        <v>36</v>
      </c>
      <c r="Y74" s="22" t="s">
        <v>36</v>
      </c>
      <c r="Z74" s="79" t="s">
        <v>166</v>
      </c>
      <c r="AA74" s="79" t="s">
        <v>436</v>
      </c>
      <c r="AB74" s="79" t="s">
        <v>43</v>
      </c>
      <c r="AC74" s="103" t="s">
        <v>44</v>
      </c>
      <c r="AD74" s="43" t="str">
        <f>IF('LP I'!J139&gt;=60,"Lansia"," ")</f>
        <v>Lansia</v>
      </c>
      <c r="AE74" s="16"/>
      <c r="AF74" s="104" t="s">
        <v>46</v>
      </c>
      <c r="AG74" s="98"/>
    </row>
    <row r="75" spans="1:33">
      <c r="A75" s="97"/>
      <c r="B75" s="13">
        <f t="shared" si="1"/>
        <v>68</v>
      </c>
      <c r="C75" s="79"/>
      <c r="D75" s="158" t="s">
        <v>636</v>
      </c>
      <c r="E75" s="167"/>
      <c r="F75" s="22" t="s">
        <v>36</v>
      </c>
      <c r="G75" s="13" t="s">
        <v>22</v>
      </c>
      <c r="H75" s="13" t="s">
        <v>627</v>
      </c>
      <c r="I75" s="184" t="s">
        <v>637</v>
      </c>
      <c r="J75" s="24">
        <f>'LP V'!$A$2-RIGHT(I75,4)</f>
        <v>52</v>
      </c>
      <c r="K75" s="22" t="s">
        <v>36</v>
      </c>
      <c r="L75" s="22" t="s">
        <v>36</v>
      </c>
      <c r="M75" s="13" t="s">
        <v>40</v>
      </c>
      <c r="N75" s="22" t="s">
        <v>36</v>
      </c>
      <c r="O75" s="13" t="s">
        <v>40</v>
      </c>
      <c r="P75" s="22" t="s">
        <v>36</v>
      </c>
      <c r="Q75" s="13" t="s">
        <v>40</v>
      </c>
      <c r="R75" s="22" t="s">
        <v>36</v>
      </c>
      <c r="S75" s="13" t="s">
        <v>40</v>
      </c>
      <c r="T75" s="22" t="s">
        <v>36</v>
      </c>
      <c r="U75" s="22" t="s">
        <v>36</v>
      </c>
      <c r="V75" s="22" t="s">
        <v>36</v>
      </c>
      <c r="W75" s="22" t="s">
        <v>36</v>
      </c>
      <c r="X75" s="22" t="s">
        <v>36</v>
      </c>
      <c r="Y75" s="22" t="s">
        <v>36</v>
      </c>
      <c r="Z75" s="79" t="s">
        <v>75</v>
      </c>
      <c r="AA75" s="79" t="s">
        <v>436</v>
      </c>
      <c r="AB75" s="79" t="s">
        <v>43</v>
      </c>
      <c r="AC75" s="103" t="s">
        <v>52</v>
      </c>
      <c r="AD75" s="43" t="str">
        <f>IF('LP I'!J140&gt;=60,"Lansia"," ")</f>
        <v>Lansia</v>
      </c>
      <c r="AE75" s="16"/>
      <c r="AF75" s="104" t="s">
        <v>46</v>
      </c>
      <c r="AG75" s="98"/>
    </row>
    <row r="76" spans="1:33">
      <c r="A76" s="97"/>
      <c r="B76" s="13">
        <f t="shared" si="1"/>
        <v>69</v>
      </c>
      <c r="C76" s="79"/>
      <c r="D76" s="158" t="s">
        <v>638</v>
      </c>
      <c r="E76" s="167"/>
      <c r="F76" s="13" t="s">
        <v>21</v>
      </c>
      <c r="G76" s="22" t="s">
        <v>36</v>
      </c>
      <c r="H76" s="13" t="s">
        <v>630</v>
      </c>
      <c r="I76" s="184" t="s">
        <v>639</v>
      </c>
      <c r="J76" s="24">
        <f>'LP V'!$A$2-RIGHT(I76,4)</f>
        <v>30</v>
      </c>
      <c r="K76" s="22" t="s">
        <v>36</v>
      </c>
      <c r="L76" s="13" t="s">
        <v>40</v>
      </c>
      <c r="M76" s="22" t="s">
        <v>36</v>
      </c>
      <c r="N76" s="13" t="s">
        <v>40</v>
      </c>
      <c r="O76" s="22" t="s">
        <v>36</v>
      </c>
      <c r="P76" s="22" t="s">
        <v>36</v>
      </c>
      <c r="Q76" s="22" t="s">
        <v>36</v>
      </c>
      <c r="R76" s="22" t="s">
        <v>36</v>
      </c>
      <c r="S76" s="22" t="s">
        <v>36</v>
      </c>
      <c r="T76" s="13" t="s">
        <v>40</v>
      </c>
      <c r="U76" s="22" t="s">
        <v>36</v>
      </c>
      <c r="V76" s="22" t="s">
        <v>36</v>
      </c>
      <c r="W76" s="22" t="s">
        <v>36</v>
      </c>
      <c r="X76" s="22" t="s">
        <v>36</v>
      </c>
      <c r="Y76" s="22" t="s">
        <v>36</v>
      </c>
      <c r="Z76" s="79" t="s">
        <v>166</v>
      </c>
      <c r="AA76" s="79" t="s">
        <v>94</v>
      </c>
      <c r="AB76" s="79" t="s">
        <v>57</v>
      </c>
      <c r="AC76" s="103" t="s">
        <v>58</v>
      </c>
      <c r="AD76" s="43" t="str">
        <f>IF('LP I'!J141&gt;=60,"Lansia"," ")</f>
        <v>Lansia</v>
      </c>
      <c r="AE76" s="16"/>
      <c r="AF76" s="104" t="s">
        <v>46</v>
      </c>
      <c r="AG76" s="98"/>
    </row>
    <row r="77" spans="1:33">
      <c r="A77" s="97">
        <v>18</v>
      </c>
      <c r="B77" s="13">
        <f t="shared" si="1"/>
        <v>70</v>
      </c>
      <c r="C77" s="79" t="s">
        <v>456</v>
      </c>
      <c r="D77" s="158" t="s">
        <v>640</v>
      </c>
      <c r="E77" s="201" t="s">
        <v>35</v>
      </c>
      <c r="F77" s="13" t="s">
        <v>21</v>
      </c>
      <c r="G77" s="22" t="s">
        <v>36</v>
      </c>
      <c r="H77" s="202" t="s">
        <v>641</v>
      </c>
      <c r="I77" s="184" t="s">
        <v>642</v>
      </c>
      <c r="J77" s="24">
        <f>'LP V'!$A$2-RIGHT(I77,4)</f>
        <v>43</v>
      </c>
      <c r="K77" s="13" t="s">
        <v>643</v>
      </c>
      <c r="L77" s="13" t="s">
        <v>40</v>
      </c>
      <c r="M77" s="13" t="s">
        <v>36</v>
      </c>
      <c r="N77" s="13" t="s">
        <v>40</v>
      </c>
      <c r="O77" s="13" t="s">
        <v>36</v>
      </c>
      <c r="P77" s="13" t="s">
        <v>40</v>
      </c>
      <c r="Q77" s="13" t="s">
        <v>36</v>
      </c>
      <c r="R77" s="13" t="s">
        <v>40</v>
      </c>
      <c r="S77" s="13" t="s">
        <v>36</v>
      </c>
      <c r="T77" s="13" t="s">
        <v>36</v>
      </c>
      <c r="U77" s="13" t="s">
        <v>36</v>
      </c>
      <c r="V77" s="13" t="s">
        <v>36</v>
      </c>
      <c r="W77" s="13" t="s">
        <v>36</v>
      </c>
      <c r="X77" s="13" t="s">
        <v>36</v>
      </c>
      <c r="Y77" s="13" t="s">
        <v>36</v>
      </c>
      <c r="Z77" s="79" t="s">
        <v>154</v>
      </c>
      <c r="AA77" s="79" t="s">
        <v>76</v>
      </c>
      <c r="AB77" s="79" t="s">
        <v>43</v>
      </c>
      <c r="AC77" s="103" t="s">
        <v>44</v>
      </c>
      <c r="AD77" s="43" t="str">
        <f>IF('LP I'!J142&gt;=60,"Lansia"," ")</f>
        <v>Lansia</v>
      </c>
      <c r="AE77" s="16"/>
      <c r="AF77" s="104" t="s">
        <v>46</v>
      </c>
      <c r="AG77" s="98"/>
    </row>
    <row r="78" spans="1:33">
      <c r="A78" s="97"/>
      <c r="B78" s="13">
        <f t="shared" si="1"/>
        <v>71</v>
      </c>
      <c r="C78" s="79"/>
      <c r="D78" s="158" t="s">
        <v>644</v>
      </c>
      <c r="E78" s="203"/>
      <c r="F78" s="22" t="s">
        <v>36</v>
      </c>
      <c r="G78" s="13" t="s">
        <v>22</v>
      </c>
      <c r="H78" s="202" t="s">
        <v>70</v>
      </c>
      <c r="I78" s="184" t="s">
        <v>645</v>
      </c>
      <c r="J78" s="24">
        <f>'LP V'!$A$2-RIGHT(I78,4)</f>
        <v>37</v>
      </c>
      <c r="K78" s="22" t="s">
        <v>36</v>
      </c>
      <c r="L78" s="13" t="s">
        <v>36</v>
      </c>
      <c r="M78" s="13" t="s">
        <v>40</v>
      </c>
      <c r="N78" s="13" t="s">
        <v>36</v>
      </c>
      <c r="O78" s="13" t="s">
        <v>40</v>
      </c>
      <c r="P78" s="13" t="s">
        <v>36</v>
      </c>
      <c r="Q78" s="13" t="s">
        <v>40</v>
      </c>
      <c r="R78" s="13" t="s">
        <v>36</v>
      </c>
      <c r="S78" s="13" t="s">
        <v>40</v>
      </c>
      <c r="T78" s="13" t="s">
        <v>36</v>
      </c>
      <c r="U78" s="13" t="s">
        <v>36</v>
      </c>
      <c r="V78" s="13" t="s">
        <v>36</v>
      </c>
      <c r="W78" s="13" t="s">
        <v>36</v>
      </c>
      <c r="X78" s="13" t="s">
        <v>36</v>
      </c>
      <c r="Y78" s="13" t="s">
        <v>36</v>
      </c>
      <c r="Z78" s="79" t="s">
        <v>154</v>
      </c>
      <c r="AA78" s="79" t="s">
        <v>51</v>
      </c>
      <c r="AB78" s="79" t="s">
        <v>43</v>
      </c>
      <c r="AC78" s="103" t="s">
        <v>52</v>
      </c>
      <c r="AD78" s="43" t="str">
        <f>IF('LP I'!J143&gt;=60,"Lansia"," ")</f>
        <v>Lansia</v>
      </c>
      <c r="AE78" s="16"/>
      <c r="AF78" s="104" t="s">
        <v>46</v>
      </c>
      <c r="AG78" s="98"/>
    </row>
    <row r="79" spans="1:33">
      <c r="A79" s="97"/>
      <c r="B79" s="13">
        <f t="shared" si="1"/>
        <v>72</v>
      </c>
      <c r="C79" s="79"/>
      <c r="D79" s="158" t="s">
        <v>646</v>
      </c>
      <c r="E79" s="201"/>
      <c r="F79" s="22" t="s">
        <v>36</v>
      </c>
      <c r="G79" s="13" t="s">
        <v>22</v>
      </c>
      <c r="H79" s="202" t="s">
        <v>35</v>
      </c>
      <c r="I79" s="184" t="s">
        <v>647</v>
      </c>
      <c r="J79" s="24">
        <f>'LP V'!$A$2-RIGHT(I79,4)</f>
        <v>14</v>
      </c>
      <c r="K79" s="22" t="s">
        <v>36</v>
      </c>
      <c r="L79" s="13" t="s">
        <v>36</v>
      </c>
      <c r="M79" s="13" t="s">
        <v>40</v>
      </c>
      <c r="N79" s="22" t="s">
        <v>36</v>
      </c>
      <c r="O79" s="13" t="s">
        <v>36</v>
      </c>
      <c r="P79" s="13" t="s">
        <v>36</v>
      </c>
      <c r="Q79" s="13" t="s">
        <v>36</v>
      </c>
      <c r="R79" s="13" t="s">
        <v>36</v>
      </c>
      <c r="S79" s="13" t="s">
        <v>36</v>
      </c>
      <c r="T79" s="13" t="s">
        <v>36</v>
      </c>
      <c r="U79" s="13" t="s">
        <v>36</v>
      </c>
      <c r="V79" s="13" t="s">
        <v>36</v>
      </c>
      <c r="W79" s="13" t="s">
        <v>36</v>
      </c>
      <c r="X79" s="13" t="s">
        <v>36</v>
      </c>
      <c r="Y79" s="13" t="s">
        <v>40</v>
      </c>
      <c r="Z79" s="13" t="s">
        <v>61</v>
      </c>
      <c r="AA79" s="13" t="s">
        <v>56</v>
      </c>
      <c r="AB79" s="79" t="s">
        <v>57</v>
      </c>
      <c r="AC79" s="103" t="s">
        <v>58</v>
      </c>
      <c r="AD79" s="43" t="str">
        <f>IF('LP I'!J144&gt;=60,"Lansia"," ")</f>
        <v xml:space="preserve"> </v>
      </c>
      <c r="AE79" s="16"/>
      <c r="AF79" s="104" t="s">
        <v>46</v>
      </c>
      <c r="AG79" s="98"/>
    </row>
    <row r="80" spans="1:33">
      <c r="A80" s="97"/>
      <c r="B80" s="13">
        <f t="shared" si="1"/>
        <v>73</v>
      </c>
      <c r="C80" s="79"/>
      <c r="D80" s="158" t="s">
        <v>648</v>
      </c>
      <c r="E80" s="201"/>
      <c r="F80" s="22" t="s">
        <v>36</v>
      </c>
      <c r="G80" s="13" t="s">
        <v>22</v>
      </c>
      <c r="H80" s="202" t="s">
        <v>115</v>
      </c>
      <c r="I80" s="184" t="s">
        <v>649</v>
      </c>
      <c r="J80" s="24">
        <f>'LP V'!$A$2-RIGHT(I80,4)</f>
        <v>10</v>
      </c>
      <c r="K80" s="22" t="s">
        <v>36</v>
      </c>
      <c r="L80" s="22" t="s">
        <v>36</v>
      </c>
      <c r="M80" s="13" t="s">
        <v>40</v>
      </c>
      <c r="N80" s="22" t="s">
        <v>36</v>
      </c>
      <c r="O80" s="22" t="s">
        <v>36</v>
      </c>
      <c r="P80" s="22" t="s">
        <v>36</v>
      </c>
      <c r="Q80" s="22" t="s">
        <v>36</v>
      </c>
      <c r="R80" s="22" t="s">
        <v>36</v>
      </c>
      <c r="S80" s="22" t="s">
        <v>36</v>
      </c>
      <c r="T80" s="22" t="s">
        <v>36</v>
      </c>
      <c r="U80" s="22" t="s">
        <v>36</v>
      </c>
      <c r="V80" s="22" t="s">
        <v>36</v>
      </c>
      <c r="W80" s="22" t="s">
        <v>36</v>
      </c>
      <c r="X80" s="13" t="s">
        <v>36</v>
      </c>
      <c r="Y80" s="13" t="s">
        <v>40</v>
      </c>
      <c r="Z80" s="13" t="s">
        <v>41</v>
      </c>
      <c r="AA80" s="13" t="s">
        <v>56</v>
      </c>
      <c r="AB80" s="79" t="s">
        <v>57</v>
      </c>
      <c r="AC80" s="103" t="s">
        <v>58</v>
      </c>
      <c r="AD80" s="43" t="str">
        <f>IF('LP I'!J145&gt;=60,"Lansia"," ")</f>
        <v xml:space="preserve"> </v>
      </c>
      <c r="AE80" s="16"/>
      <c r="AF80" s="104" t="s">
        <v>46</v>
      </c>
      <c r="AG80" s="98"/>
    </row>
    <row r="81" spans="1:33">
      <c r="A81" s="97"/>
      <c r="B81" s="13">
        <f t="shared" si="1"/>
        <v>74</v>
      </c>
      <c r="C81" s="79"/>
      <c r="D81" s="158" t="s">
        <v>650</v>
      </c>
      <c r="E81" s="201"/>
      <c r="F81" s="13" t="s">
        <v>21</v>
      </c>
      <c r="G81" s="22" t="s">
        <v>36</v>
      </c>
      <c r="H81" s="202" t="s">
        <v>115</v>
      </c>
      <c r="I81" s="184" t="s">
        <v>651</v>
      </c>
      <c r="J81" s="24">
        <f>'LP V'!$A$2-RIGHT(I81,4)</f>
        <v>2</v>
      </c>
      <c r="K81" s="22" t="s">
        <v>36</v>
      </c>
      <c r="L81" s="22" t="s">
        <v>36</v>
      </c>
      <c r="M81" s="22" t="s">
        <v>36</v>
      </c>
      <c r="N81" s="22" t="s">
        <v>36</v>
      </c>
      <c r="O81" s="22" t="s">
        <v>36</v>
      </c>
      <c r="P81" s="22" t="s">
        <v>36</v>
      </c>
      <c r="Q81" s="22" t="s">
        <v>36</v>
      </c>
      <c r="R81" s="22" t="s">
        <v>36</v>
      </c>
      <c r="S81" s="22" t="s">
        <v>36</v>
      </c>
      <c r="T81" s="22" t="s">
        <v>36</v>
      </c>
      <c r="U81" s="22" t="s">
        <v>36</v>
      </c>
      <c r="V81" s="22" t="s">
        <v>36</v>
      </c>
      <c r="W81" s="22" t="s">
        <v>36</v>
      </c>
      <c r="X81" s="13" t="s">
        <v>40</v>
      </c>
      <c r="Y81" s="13" t="s">
        <v>36</v>
      </c>
      <c r="Z81" s="22" t="s">
        <v>36</v>
      </c>
      <c r="AA81" s="22" t="s">
        <v>36</v>
      </c>
      <c r="AB81" s="79" t="s">
        <v>57</v>
      </c>
      <c r="AC81" s="103" t="s">
        <v>58</v>
      </c>
      <c r="AD81" s="43" t="str">
        <f>IF('LP I'!J146&gt;=60,"Lansia"," ")</f>
        <v xml:space="preserve"> </v>
      </c>
      <c r="AE81" s="16"/>
      <c r="AF81" s="104" t="s">
        <v>46</v>
      </c>
      <c r="AG81" s="98"/>
    </row>
    <row r="82" spans="1:33">
      <c r="A82" s="97">
        <v>19</v>
      </c>
      <c r="B82" s="13">
        <f t="shared" si="1"/>
        <v>75</v>
      </c>
      <c r="C82" s="79" t="s">
        <v>456</v>
      </c>
      <c r="D82" s="158" t="s">
        <v>652</v>
      </c>
      <c r="E82" s="99" t="s">
        <v>35</v>
      </c>
      <c r="F82" s="13" t="s">
        <v>21</v>
      </c>
      <c r="G82" s="22" t="s">
        <v>36</v>
      </c>
      <c r="H82" s="79" t="s">
        <v>35</v>
      </c>
      <c r="I82" s="184" t="s">
        <v>653</v>
      </c>
      <c r="J82" s="24">
        <f>'LP V'!$A$2-RIGHT(I82,4)</f>
        <v>43</v>
      </c>
      <c r="K82" s="13" t="s">
        <v>654</v>
      </c>
      <c r="L82" s="13" t="s">
        <v>40</v>
      </c>
      <c r="M82" s="13" t="s">
        <v>36</v>
      </c>
      <c r="N82" s="13" t="s">
        <v>40</v>
      </c>
      <c r="O82" s="22" t="s">
        <v>36</v>
      </c>
      <c r="P82" s="13" t="s">
        <v>40</v>
      </c>
      <c r="Q82" s="13" t="s">
        <v>36</v>
      </c>
      <c r="R82" s="13" t="s">
        <v>40</v>
      </c>
      <c r="S82" s="13" t="s">
        <v>36</v>
      </c>
      <c r="T82" s="13" t="s">
        <v>36</v>
      </c>
      <c r="U82" s="13" t="s">
        <v>36</v>
      </c>
      <c r="V82" s="13" t="s">
        <v>36</v>
      </c>
      <c r="W82" s="13" t="s">
        <v>36</v>
      </c>
      <c r="X82" s="13" t="s">
        <v>36</v>
      </c>
      <c r="Y82" s="13" t="s">
        <v>36</v>
      </c>
      <c r="Z82" s="79" t="s">
        <v>55</v>
      </c>
      <c r="AA82" s="79" t="s">
        <v>192</v>
      </c>
      <c r="AB82" s="79" t="s">
        <v>43</v>
      </c>
      <c r="AC82" s="103" t="s">
        <v>44</v>
      </c>
      <c r="AD82" s="43" t="str">
        <f>IF('LP I'!J147&gt;=60,"Lansia"," ")</f>
        <v xml:space="preserve"> </v>
      </c>
      <c r="AE82" s="16"/>
      <c r="AF82" s="104" t="s">
        <v>46</v>
      </c>
      <c r="AG82" s="98"/>
    </row>
    <row r="83" spans="1:33">
      <c r="A83" s="97"/>
      <c r="B83" s="13">
        <f t="shared" si="1"/>
        <v>76</v>
      </c>
      <c r="C83" s="79"/>
      <c r="D83" s="158" t="s">
        <v>655</v>
      </c>
      <c r="E83" s="99"/>
      <c r="F83" s="22" t="s">
        <v>36</v>
      </c>
      <c r="G83" s="13" t="s">
        <v>22</v>
      </c>
      <c r="H83" s="79" t="s">
        <v>86</v>
      </c>
      <c r="I83" s="184" t="s">
        <v>656</v>
      </c>
      <c r="J83" s="24">
        <f>'LP V'!$A$2-RIGHT(I83,4)</f>
        <v>40</v>
      </c>
      <c r="K83" s="22" t="s">
        <v>36</v>
      </c>
      <c r="L83" s="22" t="s">
        <v>36</v>
      </c>
      <c r="M83" s="13" t="s">
        <v>40</v>
      </c>
      <c r="N83" s="13" t="s">
        <v>36</v>
      </c>
      <c r="O83" s="13" t="s">
        <v>40</v>
      </c>
      <c r="P83" s="13" t="s">
        <v>36</v>
      </c>
      <c r="Q83" s="13" t="s">
        <v>40</v>
      </c>
      <c r="R83" s="13" t="s">
        <v>36</v>
      </c>
      <c r="S83" s="13" t="s">
        <v>40</v>
      </c>
      <c r="T83" s="13" t="s">
        <v>36</v>
      </c>
      <c r="U83" s="13" t="s">
        <v>36</v>
      </c>
      <c r="V83" s="13" t="s">
        <v>36</v>
      </c>
      <c r="W83" s="13" t="s">
        <v>36</v>
      </c>
      <c r="X83" s="13" t="s">
        <v>36</v>
      </c>
      <c r="Y83" s="13" t="s">
        <v>36</v>
      </c>
      <c r="Z83" s="79" t="s">
        <v>55</v>
      </c>
      <c r="AA83" s="79" t="s">
        <v>51</v>
      </c>
      <c r="AB83" s="79" t="s">
        <v>43</v>
      </c>
      <c r="AC83" s="103" t="s">
        <v>52</v>
      </c>
      <c r="AD83" s="43" t="str">
        <f>IF('LP I'!J148&gt;=60,"Lansia"," ")</f>
        <v xml:space="preserve"> </v>
      </c>
      <c r="AE83" s="16"/>
      <c r="AF83" s="104" t="s">
        <v>46</v>
      </c>
      <c r="AG83" s="98"/>
    </row>
    <row r="84" spans="1:33">
      <c r="A84" s="97"/>
      <c r="B84" s="13">
        <f t="shared" si="1"/>
        <v>77</v>
      </c>
      <c r="C84" s="79"/>
      <c r="D84" s="158" t="s">
        <v>657</v>
      </c>
      <c r="E84" s="99"/>
      <c r="F84" s="13" t="s">
        <v>21</v>
      </c>
      <c r="G84" s="22" t="s">
        <v>36</v>
      </c>
      <c r="H84" s="79" t="s">
        <v>35</v>
      </c>
      <c r="I84" s="184" t="s">
        <v>658</v>
      </c>
      <c r="J84" s="24">
        <f>'LP V'!$A$2-RIGHT(I84,4)</f>
        <v>15</v>
      </c>
      <c r="K84" s="22" t="s">
        <v>36</v>
      </c>
      <c r="L84" s="13" t="s">
        <v>40</v>
      </c>
      <c r="M84" s="13" t="s">
        <v>36</v>
      </c>
      <c r="N84" s="22" t="s">
        <v>36</v>
      </c>
      <c r="O84" s="13" t="s">
        <v>36</v>
      </c>
      <c r="P84" s="13" t="s">
        <v>36</v>
      </c>
      <c r="Q84" s="13" t="s">
        <v>36</v>
      </c>
      <c r="R84" s="13" t="s">
        <v>36</v>
      </c>
      <c r="S84" s="13" t="s">
        <v>36</v>
      </c>
      <c r="T84" s="13" t="s">
        <v>36</v>
      </c>
      <c r="U84" s="13" t="s">
        <v>36</v>
      </c>
      <c r="V84" s="13" t="s">
        <v>40</v>
      </c>
      <c r="W84" s="13" t="s">
        <v>36</v>
      </c>
      <c r="X84" s="13" t="s">
        <v>36</v>
      </c>
      <c r="Y84" s="13" t="s">
        <v>36</v>
      </c>
      <c r="Z84" s="79" t="s">
        <v>61</v>
      </c>
      <c r="AA84" s="22" t="s">
        <v>56</v>
      </c>
      <c r="AB84" s="79" t="s">
        <v>57</v>
      </c>
      <c r="AC84" s="103" t="s">
        <v>58</v>
      </c>
      <c r="AD84" s="43" t="str">
        <f>IF('LP I'!J149&gt;=60,"Lansia"," ")</f>
        <v xml:space="preserve"> </v>
      </c>
      <c r="AE84" s="16"/>
      <c r="AF84" s="104" t="s">
        <v>46</v>
      </c>
      <c r="AG84" s="98"/>
    </row>
    <row r="85" spans="1:33">
      <c r="A85" s="97"/>
      <c r="B85" s="13">
        <f t="shared" si="1"/>
        <v>78</v>
      </c>
      <c r="C85" s="79"/>
      <c r="D85" s="158" t="s">
        <v>659</v>
      </c>
      <c r="E85" s="99"/>
      <c r="F85" s="13" t="s">
        <v>21</v>
      </c>
      <c r="G85" s="22" t="s">
        <v>36</v>
      </c>
      <c r="H85" s="79" t="s">
        <v>35</v>
      </c>
      <c r="I85" s="184" t="s">
        <v>660</v>
      </c>
      <c r="J85" s="24">
        <f>'LP V'!$A$2-RIGHT(I85,4)</f>
        <v>9</v>
      </c>
      <c r="K85" s="22" t="s">
        <v>36</v>
      </c>
      <c r="L85" s="13" t="s">
        <v>40</v>
      </c>
      <c r="M85" s="13" t="s">
        <v>36</v>
      </c>
      <c r="N85" s="13" t="s">
        <v>36</v>
      </c>
      <c r="O85" s="13" t="s">
        <v>36</v>
      </c>
      <c r="P85" s="13" t="s">
        <v>36</v>
      </c>
      <c r="Q85" s="13" t="s">
        <v>36</v>
      </c>
      <c r="R85" s="13" t="s">
        <v>36</v>
      </c>
      <c r="S85" s="13" t="s">
        <v>36</v>
      </c>
      <c r="T85" s="13" t="s">
        <v>36</v>
      </c>
      <c r="U85" s="13" t="s">
        <v>36</v>
      </c>
      <c r="V85" s="13" t="s">
        <v>36</v>
      </c>
      <c r="W85" s="13" t="s">
        <v>36</v>
      </c>
      <c r="X85" s="13" t="s">
        <v>40</v>
      </c>
      <c r="Y85" s="13" t="s">
        <v>36</v>
      </c>
      <c r="Z85" s="102" t="s">
        <v>41</v>
      </c>
      <c r="AA85" s="22" t="s">
        <v>56</v>
      </c>
      <c r="AB85" s="79" t="s">
        <v>57</v>
      </c>
      <c r="AC85" s="103" t="s">
        <v>58</v>
      </c>
      <c r="AD85" s="43" t="str">
        <f>IF('LP I'!J150&gt;=60,"Lansia"," ")</f>
        <v xml:space="preserve"> </v>
      </c>
      <c r="AE85" s="16"/>
      <c r="AF85" s="104" t="s">
        <v>46</v>
      </c>
      <c r="AG85" s="98"/>
    </row>
    <row r="86" spans="1:33">
      <c r="A86" s="97"/>
      <c r="B86" s="13">
        <f t="shared" si="1"/>
        <v>79</v>
      </c>
      <c r="C86" s="79"/>
      <c r="D86" s="158" t="s">
        <v>661</v>
      </c>
      <c r="E86" s="99"/>
      <c r="F86" s="13" t="s">
        <v>21</v>
      </c>
      <c r="G86" s="22" t="s">
        <v>36</v>
      </c>
      <c r="H86" s="79" t="s">
        <v>527</v>
      </c>
      <c r="I86" s="184" t="s">
        <v>662</v>
      </c>
      <c r="J86" s="24">
        <f>'LP V'!$A$2-RIGHT(I86,4)</f>
        <v>70</v>
      </c>
      <c r="K86" s="22" t="s">
        <v>378</v>
      </c>
      <c r="L86" s="13" t="s">
        <v>40</v>
      </c>
      <c r="M86" s="13" t="s">
        <v>36</v>
      </c>
      <c r="N86" s="13" t="s">
        <v>40</v>
      </c>
      <c r="O86" s="22" t="s">
        <v>36</v>
      </c>
      <c r="P86" s="13" t="s">
        <v>40</v>
      </c>
      <c r="Q86" s="13" t="s">
        <v>36</v>
      </c>
      <c r="R86" s="13" t="s">
        <v>40</v>
      </c>
      <c r="S86" s="13" t="s">
        <v>36</v>
      </c>
      <c r="T86" s="13" t="s">
        <v>36</v>
      </c>
      <c r="U86" s="13" t="s">
        <v>36</v>
      </c>
      <c r="V86" s="13" t="s">
        <v>36</v>
      </c>
      <c r="W86" s="13" t="s">
        <v>36</v>
      </c>
      <c r="X86" s="13" t="s">
        <v>36</v>
      </c>
      <c r="Y86" s="13" t="s">
        <v>36</v>
      </c>
      <c r="Z86" s="102" t="s">
        <v>663</v>
      </c>
      <c r="AA86" s="22" t="s">
        <v>106</v>
      </c>
      <c r="AB86" s="79" t="s">
        <v>43</v>
      </c>
      <c r="AC86" s="103" t="s">
        <v>83</v>
      </c>
      <c r="AD86" s="43" t="str">
        <f>IF('LP I'!J151&gt;=60,"Lansia"," ")</f>
        <v xml:space="preserve"> </v>
      </c>
      <c r="AE86" s="16"/>
      <c r="AF86" s="104" t="s">
        <v>46</v>
      </c>
      <c r="AG86" s="98"/>
    </row>
    <row r="87" spans="1:33">
      <c r="A87" s="97">
        <v>20</v>
      </c>
      <c r="B87" s="13">
        <f t="shared" si="1"/>
        <v>80</v>
      </c>
      <c r="C87" s="79" t="s">
        <v>456</v>
      </c>
      <c r="D87" s="158" t="s">
        <v>664</v>
      </c>
      <c r="E87" s="13" t="s">
        <v>35</v>
      </c>
      <c r="F87" s="13" t="s">
        <v>21</v>
      </c>
      <c r="G87" s="22" t="s">
        <v>36</v>
      </c>
      <c r="H87" s="13" t="s">
        <v>115</v>
      </c>
      <c r="I87" s="184" t="s">
        <v>665</v>
      </c>
      <c r="J87" s="24">
        <f>'LP IV'!$A$2-RIGHT(I87,4)</f>
        <v>37</v>
      </c>
      <c r="K87" s="13" t="s">
        <v>666</v>
      </c>
      <c r="L87" s="13" t="s">
        <v>40</v>
      </c>
      <c r="M87" s="22" t="s">
        <v>36</v>
      </c>
      <c r="N87" s="13" t="s">
        <v>40</v>
      </c>
      <c r="O87" s="22" t="s">
        <v>36</v>
      </c>
      <c r="P87" s="13" t="s">
        <v>40</v>
      </c>
      <c r="Q87" s="22" t="s">
        <v>36</v>
      </c>
      <c r="R87" s="13" t="s">
        <v>40</v>
      </c>
      <c r="S87" s="22" t="s">
        <v>36</v>
      </c>
      <c r="T87" s="22" t="s">
        <v>36</v>
      </c>
      <c r="U87" s="22" t="s">
        <v>36</v>
      </c>
      <c r="V87" s="22" t="s">
        <v>36</v>
      </c>
      <c r="W87" s="22" t="s">
        <v>36</v>
      </c>
      <c r="X87" s="137" t="s">
        <v>36</v>
      </c>
      <c r="Y87" s="22" t="s">
        <v>36</v>
      </c>
      <c r="Z87" s="79" t="s">
        <v>50</v>
      </c>
      <c r="AA87" s="79" t="s">
        <v>414</v>
      </c>
      <c r="AB87" s="79" t="s">
        <v>43</v>
      </c>
      <c r="AC87" s="103" t="s">
        <v>44</v>
      </c>
      <c r="AD87" s="43" t="str">
        <f>IF('LP I'!J152&gt;=60,"Lansia"," ")</f>
        <v xml:space="preserve"> </v>
      </c>
      <c r="AE87" s="16"/>
      <c r="AF87" s="104" t="s">
        <v>46</v>
      </c>
      <c r="AG87" s="98"/>
    </row>
    <row r="88" spans="1:33">
      <c r="A88" s="97"/>
      <c r="B88" s="13">
        <f t="shared" si="1"/>
        <v>81</v>
      </c>
      <c r="C88" s="79"/>
      <c r="D88" s="158" t="s">
        <v>667</v>
      </c>
      <c r="E88" s="22" t="s">
        <v>36</v>
      </c>
      <c r="F88" s="22" t="s">
        <v>36</v>
      </c>
      <c r="G88" s="13" t="s">
        <v>22</v>
      </c>
      <c r="H88" s="13" t="s">
        <v>65</v>
      </c>
      <c r="I88" s="184" t="s">
        <v>668</v>
      </c>
      <c r="J88" s="24">
        <f>'LP IV'!$A$2-RIGHT(I88,4)</f>
        <v>36</v>
      </c>
      <c r="K88" s="22" t="s">
        <v>36</v>
      </c>
      <c r="L88" s="22" t="s">
        <v>36</v>
      </c>
      <c r="M88" s="13" t="s">
        <v>40</v>
      </c>
      <c r="N88" s="22" t="s">
        <v>36</v>
      </c>
      <c r="O88" s="13" t="s">
        <v>40</v>
      </c>
      <c r="P88" s="22" t="s">
        <v>36</v>
      </c>
      <c r="Q88" s="13" t="s">
        <v>40</v>
      </c>
      <c r="R88" s="22" t="s">
        <v>36</v>
      </c>
      <c r="S88" s="13" t="s">
        <v>40</v>
      </c>
      <c r="T88" s="22" t="s">
        <v>36</v>
      </c>
      <c r="U88" s="22" t="s">
        <v>36</v>
      </c>
      <c r="V88" s="22" t="s">
        <v>36</v>
      </c>
      <c r="W88" s="22" t="s">
        <v>36</v>
      </c>
      <c r="X88" s="22"/>
      <c r="Y88" s="22" t="s">
        <v>36</v>
      </c>
      <c r="Z88" s="79" t="s">
        <v>55</v>
      </c>
      <c r="AA88" s="79" t="s">
        <v>51</v>
      </c>
      <c r="AB88" s="79" t="s">
        <v>43</v>
      </c>
      <c r="AC88" s="103" t="s">
        <v>52</v>
      </c>
      <c r="AD88" s="43" t="str">
        <f>IF('LP I'!J153&gt;=60,"Lansia"," ")</f>
        <v xml:space="preserve"> </v>
      </c>
      <c r="AE88" s="16"/>
      <c r="AF88" s="104" t="s">
        <v>46</v>
      </c>
      <c r="AG88" s="98"/>
    </row>
    <row r="89" spans="1:33">
      <c r="A89" s="97"/>
      <c r="B89" s="13">
        <f t="shared" si="1"/>
        <v>82</v>
      </c>
      <c r="C89" s="79"/>
      <c r="D89" s="158" t="s">
        <v>669</v>
      </c>
      <c r="E89" s="22" t="s">
        <v>36</v>
      </c>
      <c r="F89" s="13" t="s">
        <v>21</v>
      </c>
      <c r="G89" s="22" t="s">
        <v>36</v>
      </c>
      <c r="H89" s="13" t="s">
        <v>115</v>
      </c>
      <c r="I89" s="184" t="s">
        <v>670</v>
      </c>
      <c r="J89" s="24">
        <f>'LP IV'!$A$2-RIGHT(I89,4)</f>
        <v>13</v>
      </c>
      <c r="K89" s="22" t="s">
        <v>36</v>
      </c>
      <c r="L89" s="13" t="s">
        <v>40</v>
      </c>
      <c r="M89" s="22" t="s">
        <v>36</v>
      </c>
      <c r="N89" s="22" t="s">
        <v>36</v>
      </c>
      <c r="O89" s="22" t="s">
        <v>36</v>
      </c>
      <c r="P89" s="22" t="s">
        <v>36</v>
      </c>
      <c r="Q89" s="22" t="s">
        <v>36</v>
      </c>
      <c r="R89" s="22" t="s">
        <v>36</v>
      </c>
      <c r="S89" s="22" t="s">
        <v>36</v>
      </c>
      <c r="T89" s="22" t="s">
        <v>36</v>
      </c>
      <c r="U89" s="22" t="s">
        <v>36</v>
      </c>
      <c r="V89" s="22" t="s">
        <v>36</v>
      </c>
      <c r="W89" s="22" t="s">
        <v>36</v>
      </c>
      <c r="X89" s="13" t="s">
        <v>40</v>
      </c>
      <c r="Y89" s="22" t="s">
        <v>36</v>
      </c>
      <c r="Z89" s="22" t="s">
        <v>41</v>
      </c>
      <c r="AA89" s="22" t="s">
        <v>56</v>
      </c>
      <c r="AB89" s="79" t="s">
        <v>57</v>
      </c>
      <c r="AC89" s="103" t="s">
        <v>58</v>
      </c>
      <c r="AD89" s="43" t="str">
        <f>IF('LP I'!J154&gt;=60,"Lansia"," ")</f>
        <v xml:space="preserve"> </v>
      </c>
      <c r="AE89" s="16"/>
      <c r="AF89" s="104" t="s">
        <v>46</v>
      </c>
      <c r="AG89" s="98"/>
    </row>
    <row r="90" spans="1:33">
      <c r="A90" s="97"/>
      <c r="B90" s="13">
        <f t="shared" si="1"/>
        <v>83</v>
      </c>
      <c r="C90" s="134"/>
      <c r="D90" s="136" t="s">
        <v>671</v>
      </c>
      <c r="E90" s="22" t="s">
        <v>36</v>
      </c>
      <c r="F90" s="22" t="s">
        <v>36</v>
      </c>
      <c r="G90" s="13" t="s">
        <v>22</v>
      </c>
      <c r="H90" s="134" t="s">
        <v>115</v>
      </c>
      <c r="I90" s="139" t="s">
        <v>672</v>
      </c>
      <c r="J90" s="24">
        <f>'LP IV'!$A$2-RIGHT(I90,4)</f>
        <v>7</v>
      </c>
      <c r="K90" s="22" t="s">
        <v>36</v>
      </c>
      <c r="L90" s="22" t="s">
        <v>36</v>
      </c>
      <c r="M90" s="13" t="s">
        <v>40</v>
      </c>
      <c r="N90" s="22" t="s">
        <v>36</v>
      </c>
      <c r="O90" s="22" t="s">
        <v>36</v>
      </c>
      <c r="P90" s="22" t="s">
        <v>36</v>
      </c>
      <c r="Q90" s="22" t="s">
        <v>36</v>
      </c>
      <c r="R90" s="22" t="s">
        <v>36</v>
      </c>
      <c r="S90" s="22" t="s">
        <v>36</v>
      </c>
      <c r="T90" s="22" t="s">
        <v>36</v>
      </c>
      <c r="U90" s="22" t="s">
        <v>36</v>
      </c>
      <c r="V90" s="22" t="s">
        <v>36</v>
      </c>
      <c r="W90" s="22" t="s">
        <v>36</v>
      </c>
      <c r="X90" s="22" t="s">
        <v>36</v>
      </c>
      <c r="Y90" s="13" t="s">
        <v>40</v>
      </c>
      <c r="Z90" s="137" t="s">
        <v>41</v>
      </c>
      <c r="AA90" s="204" t="s">
        <v>56</v>
      </c>
      <c r="AB90" s="134" t="s">
        <v>57</v>
      </c>
      <c r="AC90" s="141" t="s">
        <v>58</v>
      </c>
      <c r="AD90" s="43" t="str">
        <f>IF('LP I'!J155&gt;=60,"Lansia"," ")</f>
        <v xml:space="preserve"> </v>
      </c>
      <c r="AE90" s="16"/>
      <c r="AF90" s="104" t="s">
        <v>46</v>
      </c>
      <c r="AG90" s="98"/>
    </row>
    <row r="91" spans="1:33">
      <c r="A91" s="97"/>
      <c r="B91" s="13">
        <f t="shared" si="1"/>
        <v>84</v>
      </c>
      <c r="C91" s="134"/>
      <c r="D91" s="136" t="s">
        <v>673</v>
      </c>
      <c r="E91" s="22" t="s">
        <v>36</v>
      </c>
      <c r="F91" s="13" t="s">
        <v>21</v>
      </c>
      <c r="G91" s="22" t="s">
        <v>36</v>
      </c>
      <c r="H91" s="134" t="s">
        <v>674</v>
      </c>
      <c r="I91" s="139" t="s">
        <v>675</v>
      </c>
      <c r="J91" s="24">
        <f>'LP IV'!$A$2-RIGHT(I91,4)</f>
        <v>19</v>
      </c>
      <c r="K91" s="22" t="s">
        <v>36</v>
      </c>
      <c r="L91" s="13" t="s">
        <v>40</v>
      </c>
      <c r="M91" s="22" t="s">
        <v>36</v>
      </c>
      <c r="N91" s="22" t="s">
        <v>36</v>
      </c>
      <c r="O91" s="22" t="s">
        <v>36</v>
      </c>
      <c r="P91" s="22" t="s">
        <v>36</v>
      </c>
      <c r="Q91" s="22" t="s">
        <v>36</v>
      </c>
      <c r="R91" s="22" t="s">
        <v>36</v>
      </c>
      <c r="S91" s="22" t="s">
        <v>36</v>
      </c>
      <c r="T91" s="13" t="s">
        <v>40</v>
      </c>
      <c r="U91" s="22" t="s">
        <v>36</v>
      </c>
      <c r="V91" s="22" t="s">
        <v>36</v>
      </c>
      <c r="W91" s="22" t="s">
        <v>36</v>
      </c>
      <c r="X91" s="22" t="s">
        <v>36</v>
      </c>
      <c r="Y91" s="22" t="s">
        <v>36</v>
      </c>
      <c r="Z91" s="137" t="s">
        <v>75</v>
      </c>
      <c r="AA91" s="137" t="s">
        <v>94</v>
      </c>
      <c r="AB91" s="134" t="s">
        <v>57</v>
      </c>
      <c r="AC91" s="141" t="s">
        <v>95</v>
      </c>
      <c r="AD91" s="43" t="str">
        <f>IF('LP I'!J156&gt;=60,"Lansia"," ")</f>
        <v xml:space="preserve"> </v>
      </c>
      <c r="AE91" s="16"/>
      <c r="AF91" s="104" t="s">
        <v>46</v>
      </c>
      <c r="AG91" s="98"/>
    </row>
    <row r="92" spans="1:33">
      <c r="A92" s="97">
        <v>21</v>
      </c>
      <c r="B92" s="13">
        <f t="shared" si="1"/>
        <v>85</v>
      </c>
      <c r="C92" s="79" t="s">
        <v>456</v>
      </c>
      <c r="D92" s="158" t="s">
        <v>676</v>
      </c>
      <c r="E92" s="167" t="s">
        <v>35</v>
      </c>
      <c r="F92" s="13" t="s">
        <v>21</v>
      </c>
      <c r="G92" s="22" t="s">
        <v>36</v>
      </c>
      <c r="H92" s="13" t="s">
        <v>35</v>
      </c>
      <c r="I92" s="184" t="s">
        <v>677</v>
      </c>
      <c r="J92" s="24">
        <f>'LP V'!$A$2-RIGHT(I92,4)</f>
        <v>46</v>
      </c>
      <c r="K92" s="13" t="s">
        <v>678</v>
      </c>
      <c r="L92" s="13" t="s">
        <v>40</v>
      </c>
      <c r="M92" s="22" t="s">
        <v>36</v>
      </c>
      <c r="N92" s="13" t="s">
        <v>40</v>
      </c>
      <c r="O92" s="22" t="s">
        <v>36</v>
      </c>
      <c r="P92" s="13" t="s">
        <v>40</v>
      </c>
      <c r="Q92" s="22" t="s">
        <v>36</v>
      </c>
      <c r="R92" s="13" t="s">
        <v>40</v>
      </c>
      <c r="S92" s="22" t="s">
        <v>36</v>
      </c>
      <c r="T92" s="22" t="s">
        <v>36</v>
      </c>
      <c r="U92" s="22" t="s">
        <v>36</v>
      </c>
      <c r="V92" s="22" t="s">
        <v>36</v>
      </c>
      <c r="W92" s="22" t="s">
        <v>36</v>
      </c>
      <c r="X92" s="22" t="s">
        <v>36</v>
      </c>
      <c r="Y92" s="22" t="s">
        <v>36</v>
      </c>
      <c r="Z92" s="79" t="s">
        <v>41</v>
      </c>
      <c r="AA92" s="79" t="s">
        <v>106</v>
      </c>
      <c r="AB92" s="79" t="s">
        <v>43</v>
      </c>
      <c r="AC92" s="103" t="s">
        <v>44</v>
      </c>
      <c r="AD92" s="43" t="str">
        <f>IF('LP I'!J157&gt;=60,"Lansia"," ")</f>
        <v xml:space="preserve"> </v>
      </c>
      <c r="AE92" s="16"/>
      <c r="AF92" s="104" t="s">
        <v>46</v>
      </c>
      <c r="AG92" s="98"/>
    </row>
    <row r="93" spans="1:33">
      <c r="A93" s="97"/>
      <c r="B93" s="13">
        <f t="shared" si="1"/>
        <v>86</v>
      </c>
      <c r="C93" s="79"/>
      <c r="D93" s="158" t="s">
        <v>679</v>
      </c>
      <c r="E93" s="167"/>
      <c r="F93" s="22" t="s">
        <v>36</v>
      </c>
      <c r="G93" s="13" t="s">
        <v>22</v>
      </c>
      <c r="H93" s="13" t="s">
        <v>680</v>
      </c>
      <c r="I93" s="184" t="s">
        <v>681</v>
      </c>
      <c r="J93" s="24">
        <f>'LP V'!$A$2-RIGHT(I93,4)</f>
        <v>45</v>
      </c>
      <c r="K93" s="22" t="s">
        <v>36</v>
      </c>
      <c r="L93" s="22" t="s">
        <v>36</v>
      </c>
      <c r="M93" s="13" t="s">
        <v>40</v>
      </c>
      <c r="N93" s="22" t="s">
        <v>36</v>
      </c>
      <c r="O93" s="13" t="s">
        <v>40</v>
      </c>
      <c r="P93" s="22" t="s">
        <v>36</v>
      </c>
      <c r="Q93" s="13" t="s">
        <v>40</v>
      </c>
      <c r="R93" s="22" t="s">
        <v>36</v>
      </c>
      <c r="S93" s="13" t="s">
        <v>40</v>
      </c>
      <c r="T93" s="22" t="s">
        <v>36</v>
      </c>
      <c r="U93" s="22" t="s">
        <v>36</v>
      </c>
      <c r="V93" s="22" t="s">
        <v>36</v>
      </c>
      <c r="W93" s="22" t="s">
        <v>36</v>
      </c>
      <c r="X93" s="22" t="s">
        <v>36</v>
      </c>
      <c r="Y93" s="22" t="s">
        <v>36</v>
      </c>
      <c r="Z93" s="79" t="s">
        <v>41</v>
      </c>
      <c r="AA93" s="79" t="s">
        <v>51</v>
      </c>
      <c r="AB93" s="79" t="s">
        <v>43</v>
      </c>
      <c r="AC93" s="103" t="s">
        <v>52</v>
      </c>
      <c r="AD93" s="43" t="str">
        <f>IF('LP I'!J158&gt;=60,"Lansia"," ")</f>
        <v xml:space="preserve"> </v>
      </c>
      <c r="AE93" s="16"/>
      <c r="AF93" s="104" t="s">
        <v>46</v>
      </c>
      <c r="AG93" s="98"/>
    </row>
    <row r="94" spans="1:33">
      <c r="A94" s="97"/>
      <c r="B94" s="13">
        <f t="shared" si="1"/>
        <v>87</v>
      </c>
      <c r="C94" s="79"/>
      <c r="D94" s="158" t="s">
        <v>682</v>
      </c>
      <c r="E94" s="167"/>
      <c r="F94" s="22" t="s">
        <v>36</v>
      </c>
      <c r="G94" s="13" t="s">
        <v>22</v>
      </c>
      <c r="H94" s="13" t="s">
        <v>35</v>
      </c>
      <c r="I94" s="184" t="s">
        <v>683</v>
      </c>
      <c r="J94" s="24">
        <f>'LP V'!$A$2-RIGHT(I94,4)</f>
        <v>22</v>
      </c>
      <c r="K94" s="22" t="s">
        <v>36</v>
      </c>
      <c r="L94" s="22" t="s">
        <v>36</v>
      </c>
      <c r="M94" s="13" t="s">
        <v>40</v>
      </c>
      <c r="N94" s="22" t="s">
        <v>36</v>
      </c>
      <c r="O94" s="13" t="s">
        <v>40</v>
      </c>
      <c r="P94" s="22" t="s">
        <v>36</v>
      </c>
      <c r="Q94" s="22" t="s">
        <v>36</v>
      </c>
      <c r="R94" s="22" t="s">
        <v>36</v>
      </c>
      <c r="S94" s="22" t="s">
        <v>36</v>
      </c>
      <c r="T94" s="22" t="s">
        <v>36</v>
      </c>
      <c r="U94" s="13" t="s">
        <v>40</v>
      </c>
      <c r="V94" s="22" t="s">
        <v>36</v>
      </c>
      <c r="W94" s="22" t="s">
        <v>36</v>
      </c>
      <c r="X94" s="22" t="s">
        <v>36</v>
      </c>
      <c r="Y94" s="22" t="s">
        <v>36</v>
      </c>
      <c r="Z94" s="79" t="s">
        <v>75</v>
      </c>
      <c r="AA94" s="102" t="s">
        <v>36</v>
      </c>
      <c r="AB94" s="79" t="s">
        <v>57</v>
      </c>
      <c r="AC94" s="103" t="s">
        <v>58</v>
      </c>
      <c r="AD94" s="43" t="str">
        <f>IF('LP I'!J159&gt;=60,"Lansia"," ")</f>
        <v xml:space="preserve"> </v>
      </c>
      <c r="AE94" s="16"/>
      <c r="AF94" s="104" t="s">
        <v>46</v>
      </c>
      <c r="AG94" s="98"/>
    </row>
    <row r="95" spans="1:33">
      <c r="A95" s="97"/>
      <c r="B95" s="13">
        <f t="shared" si="1"/>
        <v>88</v>
      </c>
      <c r="C95" s="79"/>
      <c r="D95" s="158" t="s">
        <v>684</v>
      </c>
      <c r="E95" s="167"/>
      <c r="F95" s="13" t="s">
        <v>21</v>
      </c>
      <c r="G95" s="22" t="s">
        <v>36</v>
      </c>
      <c r="H95" s="13" t="s">
        <v>115</v>
      </c>
      <c r="I95" s="184" t="s">
        <v>685</v>
      </c>
      <c r="J95" s="24">
        <f>'LP V'!$A$2-RIGHT(I95,4)</f>
        <v>17</v>
      </c>
      <c r="K95" s="22" t="s">
        <v>36</v>
      </c>
      <c r="L95" s="13" t="s">
        <v>40</v>
      </c>
      <c r="M95" s="22" t="s">
        <v>36</v>
      </c>
      <c r="N95" s="13" t="s">
        <v>40</v>
      </c>
      <c r="O95" s="22" t="s">
        <v>36</v>
      </c>
      <c r="P95" s="22" t="s">
        <v>36</v>
      </c>
      <c r="Q95" s="22" t="s">
        <v>36</v>
      </c>
      <c r="R95" s="22" t="s">
        <v>36</v>
      </c>
      <c r="S95" s="22" t="s">
        <v>36</v>
      </c>
      <c r="T95" s="22" t="s">
        <v>36</v>
      </c>
      <c r="U95" s="22" t="s">
        <v>36</v>
      </c>
      <c r="V95" s="13" t="s">
        <v>40</v>
      </c>
      <c r="W95" s="22" t="s">
        <v>36</v>
      </c>
      <c r="X95" s="22" t="s">
        <v>36</v>
      </c>
      <c r="Y95" s="22" t="s">
        <v>36</v>
      </c>
      <c r="Z95" s="79" t="s">
        <v>55</v>
      </c>
      <c r="AA95" s="79" t="s">
        <v>56</v>
      </c>
      <c r="AB95" s="79" t="s">
        <v>57</v>
      </c>
      <c r="AC95" s="103" t="s">
        <v>58</v>
      </c>
      <c r="AD95" s="43" t="str">
        <f>IF('LP I'!J160&gt;=60,"Lansia"," ")</f>
        <v xml:space="preserve"> </v>
      </c>
      <c r="AE95" s="16"/>
      <c r="AF95" s="104" t="s">
        <v>46</v>
      </c>
      <c r="AG95" s="98"/>
    </row>
    <row r="96" spans="1:33">
      <c r="A96" s="97">
        <v>22</v>
      </c>
      <c r="B96" s="13">
        <f t="shared" si="1"/>
        <v>89</v>
      </c>
      <c r="C96" s="79" t="s">
        <v>686</v>
      </c>
      <c r="D96" s="158" t="s">
        <v>687</v>
      </c>
      <c r="E96" s="158" t="s">
        <v>35</v>
      </c>
      <c r="F96" s="13" t="s">
        <v>21</v>
      </c>
      <c r="G96" s="22" t="s">
        <v>36</v>
      </c>
      <c r="H96" s="13" t="s">
        <v>115</v>
      </c>
      <c r="I96" s="184" t="s">
        <v>688</v>
      </c>
      <c r="J96" s="24">
        <f>'LP V'!$A$2-RIGHT(I96,4)</f>
        <v>31</v>
      </c>
      <c r="K96" s="22" t="s">
        <v>689</v>
      </c>
      <c r="L96" s="13" t="s">
        <v>40</v>
      </c>
      <c r="M96" s="13" t="s">
        <v>36</v>
      </c>
      <c r="N96" s="13" t="s">
        <v>40</v>
      </c>
      <c r="O96" s="13" t="s">
        <v>36</v>
      </c>
      <c r="P96" s="13" t="s">
        <v>36</v>
      </c>
      <c r="Q96" s="13" t="s">
        <v>36</v>
      </c>
      <c r="R96" s="13" t="s">
        <v>40</v>
      </c>
      <c r="S96" s="13" t="s">
        <v>36</v>
      </c>
      <c r="T96" s="13" t="s">
        <v>690</v>
      </c>
      <c r="U96" s="13" t="s">
        <v>36</v>
      </c>
      <c r="V96" s="13" t="s">
        <v>36</v>
      </c>
      <c r="W96" s="13" t="s">
        <v>36</v>
      </c>
      <c r="X96" s="13" t="s">
        <v>36</v>
      </c>
      <c r="Y96" s="13" t="s">
        <v>36</v>
      </c>
      <c r="Z96" s="79" t="s">
        <v>55</v>
      </c>
      <c r="AA96" s="79" t="s">
        <v>76</v>
      </c>
      <c r="AB96" s="79" t="s">
        <v>43</v>
      </c>
      <c r="AC96" s="103" t="s">
        <v>44</v>
      </c>
      <c r="AD96" s="43" t="str">
        <f>IF('LP I'!J161&gt;=60,"Lansia"," ")</f>
        <v xml:space="preserve"> </v>
      </c>
      <c r="AE96" s="16"/>
      <c r="AF96" s="104" t="s">
        <v>46</v>
      </c>
      <c r="AG96" s="98"/>
    </row>
    <row r="97" spans="1:33">
      <c r="A97" s="97"/>
      <c r="B97" s="13">
        <f t="shared" si="1"/>
        <v>90</v>
      </c>
      <c r="C97" s="134"/>
      <c r="D97" s="158" t="s">
        <v>691</v>
      </c>
      <c r="E97" s="136"/>
      <c r="F97" s="22" t="s">
        <v>36</v>
      </c>
      <c r="G97" s="22" t="s">
        <v>22</v>
      </c>
      <c r="H97" s="138" t="s">
        <v>145</v>
      </c>
      <c r="I97" s="139" t="s">
        <v>692</v>
      </c>
      <c r="J97" s="24">
        <f>'LP V'!$A$2-RIGHT(I97,4)</f>
        <v>28</v>
      </c>
      <c r="K97" s="137" t="s">
        <v>36</v>
      </c>
      <c r="L97" s="22" t="s">
        <v>36</v>
      </c>
      <c r="M97" s="13" t="s">
        <v>40</v>
      </c>
      <c r="N97" s="22" t="s">
        <v>36</v>
      </c>
      <c r="O97" s="13" t="s">
        <v>40</v>
      </c>
      <c r="P97" s="22" t="s">
        <v>36</v>
      </c>
      <c r="Q97" s="13" t="s">
        <v>40</v>
      </c>
      <c r="R97" s="22" t="s">
        <v>36</v>
      </c>
      <c r="S97" s="13" t="s">
        <v>40</v>
      </c>
      <c r="T97" s="22" t="s">
        <v>36</v>
      </c>
      <c r="U97" s="22" t="s">
        <v>36</v>
      </c>
      <c r="V97" s="22" t="s">
        <v>36</v>
      </c>
      <c r="W97" s="22" t="s">
        <v>36</v>
      </c>
      <c r="X97" s="22" t="s">
        <v>36</v>
      </c>
      <c r="Y97" s="22" t="s">
        <v>36</v>
      </c>
      <c r="Z97" s="79" t="s">
        <v>55</v>
      </c>
      <c r="AA97" s="134" t="s">
        <v>76</v>
      </c>
      <c r="AB97" s="134" t="s">
        <v>43</v>
      </c>
      <c r="AC97" s="141" t="s">
        <v>52</v>
      </c>
      <c r="AD97" s="43" t="str">
        <f>IF('LP I'!J162&gt;=60,"Lansia"," ")</f>
        <v xml:space="preserve"> </v>
      </c>
      <c r="AE97" s="16"/>
      <c r="AF97" s="104" t="s">
        <v>46</v>
      </c>
      <c r="AG97" s="98"/>
    </row>
    <row r="98" spans="1:33">
      <c r="A98" s="97"/>
      <c r="B98" s="13">
        <f t="shared" si="1"/>
        <v>91</v>
      </c>
      <c r="C98" s="134"/>
      <c r="D98" s="158" t="s">
        <v>693</v>
      </c>
      <c r="E98" s="158" t="s">
        <v>35</v>
      </c>
      <c r="F98" s="22" t="s">
        <v>36</v>
      </c>
      <c r="G98" s="13" t="s">
        <v>22</v>
      </c>
      <c r="H98" s="13" t="s">
        <v>115</v>
      </c>
      <c r="I98" s="184" t="s">
        <v>694</v>
      </c>
      <c r="J98" s="24">
        <f>'LP V'!$A$2-RIGHT(I98,4)</f>
        <v>60</v>
      </c>
      <c r="K98" s="13" t="s">
        <v>82</v>
      </c>
      <c r="L98" s="13" t="s">
        <v>36</v>
      </c>
      <c r="M98" s="13" t="s">
        <v>40</v>
      </c>
      <c r="N98" s="13" t="s">
        <v>36</v>
      </c>
      <c r="O98" s="13" t="s">
        <v>40</v>
      </c>
      <c r="P98" s="13" t="s">
        <v>36</v>
      </c>
      <c r="Q98" s="13" t="s">
        <v>40</v>
      </c>
      <c r="R98" s="13" t="s">
        <v>36</v>
      </c>
      <c r="S98" s="13" t="s">
        <v>40</v>
      </c>
      <c r="T98" s="13" t="s">
        <v>36</v>
      </c>
      <c r="U98" s="13" t="s">
        <v>36</v>
      </c>
      <c r="V98" s="13" t="s">
        <v>36</v>
      </c>
      <c r="W98" s="13" t="s">
        <v>36</v>
      </c>
      <c r="X98" s="13" t="s">
        <v>36</v>
      </c>
      <c r="Y98" s="13" t="s">
        <v>36</v>
      </c>
      <c r="Z98" s="79" t="s">
        <v>61</v>
      </c>
      <c r="AA98" s="79" t="s">
        <v>51</v>
      </c>
      <c r="AB98" s="79" t="s">
        <v>43</v>
      </c>
      <c r="AC98" s="103" t="s">
        <v>83</v>
      </c>
      <c r="AD98" s="43" t="str">
        <f>IF('LP I'!J163&gt;=60,"Lansia"," ")</f>
        <v xml:space="preserve"> </v>
      </c>
      <c r="AE98" s="16"/>
      <c r="AF98" s="104" t="s">
        <v>46</v>
      </c>
      <c r="AG98" s="98"/>
    </row>
    <row r="99" spans="1:33">
      <c r="A99" s="97">
        <v>23</v>
      </c>
      <c r="B99" s="13">
        <f t="shared" si="1"/>
        <v>92</v>
      </c>
      <c r="C99" s="79" t="s">
        <v>456</v>
      </c>
      <c r="D99" s="158" t="s">
        <v>695</v>
      </c>
      <c r="E99" s="167" t="s">
        <v>35</v>
      </c>
      <c r="F99" s="13" t="s">
        <v>21</v>
      </c>
      <c r="G99" s="22" t="s">
        <v>36</v>
      </c>
      <c r="H99" s="13" t="s">
        <v>35</v>
      </c>
      <c r="I99" s="184" t="s">
        <v>696</v>
      </c>
      <c r="J99" s="24">
        <f>'LP V'!$A$2-RIGHT(I99,4)</f>
        <v>41</v>
      </c>
      <c r="K99" s="13" t="s">
        <v>697</v>
      </c>
      <c r="L99" s="13" t="s">
        <v>40</v>
      </c>
      <c r="M99" s="22" t="s">
        <v>36</v>
      </c>
      <c r="N99" s="13" t="s">
        <v>40</v>
      </c>
      <c r="O99" s="22" t="s">
        <v>36</v>
      </c>
      <c r="P99" s="13" t="s">
        <v>40</v>
      </c>
      <c r="Q99" s="22" t="s">
        <v>36</v>
      </c>
      <c r="R99" s="13" t="s">
        <v>40</v>
      </c>
      <c r="S99" s="22" t="s">
        <v>36</v>
      </c>
      <c r="T99" s="22" t="s">
        <v>36</v>
      </c>
      <c r="U99" s="22" t="s">
        <v>36</v>
      </c>
      <c r="V99" s="22" t="s">
        <v>36</v>
      </c>
      <c r="W99" s="22" t="s">
        <v>36</v>
      </c>
      <c r="X99" s="22" t="s">
        <v>36</v>
      </c>
      <c r="Y99" s="22" t="s">
        <v>36</v>
      </c>
      <c r="Z99" s="79" t="s">
        <v>61</v>
      </c>
      <c r="AA99" s="79" t="s">
        <v>106</v>
      </c>
      <c r="AB99" s="79" t="s">
        <v>43</v>
      </c>
      <c r="AC99" s="103" t="s">
        <v>44</v>
      </c>
      <c r="AD99" s="43" t="str">
        <f>IF('LP I'!J164&gt;=60,"Lansia"," ")</f>
        <v xml:space="preserve"> </v>
      </c>
      <c r="AE99" s="16"/>
      <c r="AF99" s="104" t="s">
        <v>46</v>
      </c>
      <c r="AG99" s="98"/>
    </row>
    <row r="100" spans="1:33">
      <c r="A100" s="97"/>
      <c r="B100" s="13">
        <f t="shared" si="1"/>
        <v>93</v>
      </c>
      <c r="C100" s="79"/>
      <c r="D100" s="158" t="s">
        <v>698</v>
      </c>
      <c r="E100" s="167"/>
      <c r="F100" s="22" t="s">
        <v>36</v>
      </c>
      <c r="G100" s="13" t="s">
        <v>22</v>
      </c>
      <c r="H100" s="13" t="s">
        <v>699</v>
      </c>
      <c r="I100" s="184" t="s">
        <v>700</v>
      </c>
      <c r="J100" s="24">
        <f>'LP V'!$A$2-RIGHT(I100,4)</f>
        <v>41</v>
      </c>
      <c r="K100" s="22" t="s">
        <v>36</v>
      </c>
      <c r="L100" s="22" t="s">
        <v>36</v>
      </c>
      <c r="M100" s="13" t="s">
        <v>40</v>
      </c>
      <c r="N100" s="22" t="s">
        <v>36</v>
      </c>
      <c r="O100" s="13" t="s">
        <v>40</v>
      </c>
      <c r="P100" s="22" t="s">
        <v>36</v>
      </c>
      <c r="Q100" s="13" t="s">
        <v>40</v>
      </c>
      <c r="R100" s="22" t="s">
        <v>36</v>
      </c>
      <c r="S100" s="13" t="s">
        <v>40</v>
      </c>
      <c r="T100" s="22" t="s">
        <v>36</v>
      </c>
      <c r="U100" s="22" t="s">
        <v>36</v>
      </c>
      <c r="V100" s="22" t="s">
        <v>36</v>
      </c>
      <c r="W100" s="22" t="s">
        <v>36</v>
      </c>
      <c r="X100" s="22" t="s">
        <v>36</v>
      </c>
      <c r="Y100" s="22" t="s">
        <v>36</v>
      </c>
      <c r="Z100" s="79" t="s">
        <v>55</v>
      </c>
      <c r="AA100" s="79" t="s">
        <v>51</v>
      </c>
      <c r="AB100" s="79" t="s">
        <v>43</v>
      </c>
      <c r="AC100" s="103" t="s">
        <v>52</v>
      </c>
      <c r="AD100" s="43" t="str">
        <f>IF('LP I'!J165&gt;=60,"Lansia"," ")</f>
        <v xml:space="preserve"> </v>
      </c>
      <c r="AE100" s="16"/>
      <c r="AF100" s="104" t="s">
        <v>46</v>
      </c>
      <c r="AG100" s="98"/>
    </row>
    <row r="101" spans="1:33">
      <c r="A101" s="97"/>
      <c r="B101" s="13">
        <f t="shared" si="1"/>
        <v>94</v>
      </c>
      <c r="C101" s="79"/>
      <c r="D101" s="158" t="s">
        <v>701</v>
      </c>
      <c r="E101" s="167"/>
      <c r="F101" s="22" t="s">
        <v>36</v>
      </c>
      <c r="G101" s="13" t="s">
        <v>22</v>
      </c>
      <c r="H101" s="13" t="s">
        <v>115</v>
      </c>
      <c r="I101" s="184" t="s">
        <v>702</v>
      </c>
      <c r="J101" s="24">
        <f>'LP V'!$A$2-RIGHT(I101,4)</f>
        <v>18</v>
      </c>
      <c r="K101" s="22" t="s">
        <v>36</v>
      </c>
      <c r="L101" s="22" t="s">
        <v>36</v>
      </c>
      <c r="M101" s="13" t="s">
        <v>40</v>
      </c>
      <c r="N101" s="22" t="s">
        <v>36</v>
      </c>
      <c r="O101" s="22" t="s">
        <v>36</v>
      </c>
      <c r="P101" s="22" t="s">
        <v>36</v>
      </c>
      <c r="Q101" s="22" t="s">
        <v>36</v>
      </c>
      <c r="R101" s="22" t="s">
        <v>36</v>
      </c>
      <c r="S101" s="22" t="s">
        <v>36</v>
      </c>
      <c r="T101" s="22" t="s">
        <v>36</v>
      </c>
      <c r="U101" s="22" t="s">
        <v>36</v>
      </c>
      <c r="V101" s="22" t="s">
        <v>36</v>
      </c>
      <c r="W101" s="13" t="s">
        <v>40</v>
      </c>
      <c r="X101" s="22" t="s">
        <v>36</v>
      </c>
      <c r="Y101" s="22" t="s">
        <v>36</v>
      </c>
      <c r="Z101" s="79" t="s">
        <v>55</v>
      </c>
      <c r="AA101" s="102" t="s">
        <v>56</v>
      </c>
      <c r="AB101" s="79" t="s">
        <v>57</v>
      </c>
      <c r="AC101" s="103" t="s">
        <v>58</v>
      </c>
      <c r="AD101" s="43" t="str">
        <f>IF('LP I'!J166&gt;=60,"Lansia"," ")</f>
        <v xml:space="preserve"> </v>
      </c>
      <c r="AE101" s="16"/>
      <c r="AF101" s="104" t="s">
        <v>46</v>
      </c>
      <c r="AG101" s="98"/>
    </row>
    <row r="102" spans="1:33">
      <c r="A102" s="97"/>
      <c r="B102" s="13">
        <f t="shared" si="1"/>
        <v>95</v>
      </c>
      <c r="C102" s="79"/>
      <c r="D102" s="158" t="s">
        <v>703</v>
      </c>
      <c r="E102" s="167"/>
      <c r="F102" s="13" t="s">
        <v>21</v>
      </c>
      <c r="G102" s="22" t="s">
        <v>36</v>
      </c>
      <c r="H102" s="13" t="s">
        <v>699</v>
      </c>
      <c r="I102" s="184" t="s">
        <v>704</v>
      </c>
      <c r="J102" s="24">
        <f>'LP V'!$A$2-RIGHT(I102,4)</f>
        <v>13</v>
      </c>
      <c r="K102" s="22" t="s">
        <v>36</v>
      </c>
      <c r="L102" s="13" t="s">
        <v>40</v>
      </c>
      <c r="M102" s="22" t="s">
        <v>36</v>
      </c>
      <c r="N102" s="22" t="s">
        <v>36</v>
      </c>
      <c r="O102" s="22" t="s">
        <v>36</v>
      </c>
      <c r="P102" s="22" t="s">
        <v>36</v>
      </c>
      <c r="Q102" s="22" t="s">
        <v>36</v>
      </c>
      <c r="R102" s="22" t="s">
        <v>36</v>
      </c>
      <c r="S102" s="22" t="s">
        <v>36</v>
      </c>
      <c r="T102" s="22" t="s">
        <v>36</v>
      </c>
      <c r="U102" s="22" t="s">
        <v>36</v>
      </c>
      <c r="V102" s="13" t="s">
        <v>40</v>
      </c>
      <c r="W102" s="22" t="s">
        <v>36</v>
      </c>
      <c r="X102" s="22" t="s">
        <v>36</v>
      </c>
      <c r="Y102" s="22" t="s">
        <v>36</v>
      </c>
      <c r="Z102" s="102" t="s">
        <v>61</v>
      </c>
      <c r="AA102" s="102" t="s">
        <v>56</v>
      </c>
      <c r="AB102" s="79" t="s">
        <v>57</v>
      </c>
      <c r="AC102" s="103" t="s">
        <v>58</v>
      </c>
      <c r="AD102" s="43" t="str">
        <f>IF('LP I'!J167&gt;=60,"Lansia"," ")</f>
        <v xml:space="preserve"> </v>
      </c>
      <c r="AE102" s="16"/>
      <c r="AF102" s="104" t="s">
        <v>46</v>
      </c>
      <c r="AG102" s="98"/>
    </row>
    <row r="103" spans="1:33">
      <c r="A103" s="97"/>
      <c r="B103" s="13">
        <f t="shared" si="1"/>
        <v>96</v>
      </c>
      <c r="C103" s="79"/>
      <c r="D103" s="158" t="s">
        <v>705</v>
      </c>
      <c r="E103" s="167"/>
      <c r="F103" s="13" t="s">
        <v>21</v>
      </c>
      <c r="G103" s="22" t="s">
        <v>36</v>
      </c>
      <c r="H103" s="13" t="s">
        <v>115</v>
      </c>
      <c r="I103" s="184" t="s">
        <v>706</v>
      </c>
      <c r="J103" s="24">
        <f>'LP V'!$A$2-RIGHT(I103,4)</f>
        <v>6</v>
      </c>
      <c r="K103" s="22" t="s">
        <v>36</v>
      </c>
      <c r="L103" s="13" t="s">
        <v>40</v>
      </c>
      <c r="M103" s="22" t="s">
        <v>36</v>
      </c>
      <c r="N103" s="22" t="s">
        <v>36</v>
      </c>
      <c r="O103" s="22" t="s">
        <v>36</v>
      </c>
      <c r="P103" s="22" t="s">
        <v>36</v>
      </c>
      <c r="Q103" s="22" t="s">
        <v>36</v>
      </c>
      <c r="R103" s="22" t="s">
        <v>36</v>
      </c>
      <c r="S103" s="22" t="s">
        <v>36</v>
      </c>
      <c r="T103" s="22" t="s">
        <v>36</v>
      </c>
      <c r="U103" s="22" t="s">
        <v>36</v>
      </c>
      <c r="V103" s="22" t="s">
        <v>36</v>
      </c>
      <c r="W103" s="22" t="s">
        <v>36</v>
      </c>
      <c r="X103" s="13" t="s">
        <v>40</v>
      </c>
      <c r="Y103" s="22" t="s">
        <v>36</v>
      </c>
      <c r="Z103" s="102" t="s">
        <v>36</v>
      </c>
      <c r="AA103" s="102" t="s">
        <v>36</v>
      </c>
      <c r="AB103" s="79" t="s">
        <v>57</v>
      </c>
      <c r="AC103" s="103" t="s">
        <v>58</v>
      </c>
      <c r="AD103" s="43" t="str">
        <f>IF('LP I'!J168&gt;=60,"Lansia"," ")</f>
        <v xml:space="preserve"> </v>
      </c>
      <c r="AE103" s="16"/>
      <c r="AF103" s="104" t="s">
        <v>46</v>
      </c>
      <c r="AG103" s="98" t="s">
        <v>36</v>
      </c>
    </row>
    <row r="104" spans="1:33">
      <c r="A104" s="97">
        <v>24</v>
      </c>
      <c r="B104" s="13">
        <f t="shared" si="1"/>
        <v>97</v>
      </c>
      <c r="C104" s="79" t="s">
        <v>456</v>
      </c>
      <c r="D104" s="135" t="s">
        <v>707</v>
      </c>
      <c r="E104" s="136" t="s">
        <v>35</v>
      </c>
      <c r="F104" s="13" t="s">
        <v>21</v>
      </c>
      <c r="G104" s="22" t="s">
        <v>36</v>
      </c>
      <c r="H104" s="138" t="s">
        <v>708</v>
      </c>
      <c r="I104" s="139" t="s">
        <v>709</v>
      </c>
      <c r="J104" s="24">
        <f>'LP V'!$A$2-RIGHT(I104,4)</f>
        <v>22</v>
      </c>
      <c r="K104" s="137"/>
      <c r="L104" s="13" t="s">
        <v>40</v>
      </c>
      <c r="M104" s="13" t="s">
        <v>36</v>
      </c>
      <c r="N104" s="13" t="s">
        <v>36</v>
      </c>
      <c r="O104" s="13" t="s">
        <v>36</v>
      </c>
      <c r="P104" s="13" t="s">
        <v>40</v>
      </c>
      <c r="Q104" s="13" t="s">
        <v>36</v>
      </c>
      <c r="R104" s="13" t="s">
        <v>40</v>
      </c>
      <c r="S104" s="13" t="s">
        <v>36</v>
      </c>
      <c r="T104" s="22" t="s">
        <v>36</v>
      </c>
      <c r="U104" s="22" t="s">
        <v>36</v>
      </c>
      <c r="V104" s="22" t="s">
        <v>36</v>
      </c>
      <c r="W104" s="22" t="s">
        <v>36</v>
      </c>
      <c r="X104" s="22" t="s">
        <v>36</v>
      </c>
      <c r="Y104" s="22" t="s">
        <v>36</v>
      </c>
      <c r="Z104" s="194" t="s">
        <v>61</v>
      </c>
      <c r="AA104" s="194" t="s">
        <v>76</v>
      </c>
      <c r="AB104" s="134" t="s">
        <v>43</v>
      </c>
      <c r="AC104" s="141" t="s">
        <v>44</v>
      </c>
      <c r="AD104" s="43" t="str">
        <f>IF('LP I'!J169&gt;=60,"Lansia"," ")</f>
        <v xml:space="preserve"> </v>
      </c>
      <c r="AE104" s="16"/>
      <c r="AF104" s="104" t="s">
        <v>46</v>
      </c>
      <c r="AG104" s="98"/>
    </row>
    <row r="105" spans="1:33">
      <c r="A105" s="97"/>
      <c r="B105" s="13">
        <f t="shared" si="1"/>
        <v>98</v>
      </c>
      <c r="C105" s="134"/>
      <c r="D105" s="158" t="s">
        <v>710</v>
      </c>
      <c r="E105" s="167"/>
      <c r="F105" s="22" t="s">
        <v>36</v>
      </c>
      <c r="G105" s="13" t="s">
        <v>22</v>
      </c>
      <c r="H105" s="13" t="s">
        <v>115</v>
      </c>
      <c r="I105" s="184" t="s">
        <v>711</v>
      </c>
      <c r="J105" s="24">
        <f>'LP V'!$A$2-RIGHT(I105,4)</f>
        <v>21</v>
      </c>
      <c r="K105" s="22" t="s">
        <v>36</v>
      </c>
      <c r="L105" s="22" t="s">
        <v>36</v>
      </c>
      <c r="M105" s="13" t="s">
        <v>40</v>
      </c>
      <c r="N105" s="22" t="s">
        <v>36</v>
      </c>
      <c r="O105" s="22" t="s">
        <v>36</v>
      </c>
      <c r="P105" s="22" t="s">
        <v>36</v>
      </c>
      <c r="Q105" s="13" t="s">
        <v>40</v>
      </c>
      <c r="R105" s="22" t="s">
        <v>36</v>
      </c>
      <c r="S105" s="13" t="s">
        <v>40</v>
      </c>
      <c r="T105" s="22" t="s">
        <v>36</v>
      </c>
      <c r="U105" s="22" t="s">
        <v>36</v>
      </c>
      <c r="V105" s="22" t="s">
        <v>36</v>
      </c>
      <c r="W105" s="22" t="s">
        <v>36</v>
      </c>
      <c r="X105" s="22" t="s">
        <v>36</v>
      </c>
      <c r="Y105" s="22" t="s">
        <v>36</v>
      </c>
      <c r="Z105" s="79" t="s">
        <v>61</v>
      </c>
      <c r="AA105" s="102" t="s">
        <v>51</v>
      </c>
      <c r="AB105" s="79" t="s">
        <v>43</v>
      </c>
      <c r="AC105" s="103" t="s">
        <v>52</v>
      </c>
      <c r="AD105" s="43" t="str">
        <f>IF('LP I'!J170&gt;=60,"Lansia"," ")</f>
        <v xml:space="preserve"> </v>
      </c>
      <c r="AE105" s="16"/>
      <c r="AF105" s="104" t="s">
        <v>46</v>
      </c>
      <c r="AG105" s="98"/>
    </row>
    <row r="106" spans="1:33">
      <c r="A106" s="97"/>
      <c r="B106" s="13">
        <f t="shared" si="1"/>
        <v>99</v>
      </c>
      <c r="C106" s="134"/>
      <c r="D106" s="135" t="s">
        <v>712</v>
      </c>
      <c r="E106" s="136"/>
      <c r="F106" s="13" t="s">
        <v>21</v>
      </c>
      <c r="G106" s="22" t="s">
        <v>36</v>
      </c>
      <c r="H106" s="138" t="s">
        <v>115</v>
      </c>
      <c r="I106" s="139" t="s">
        <v>713</v>
      </c>
      <c r="J106" s="24">
        <f>'LP V'!$A$2-RIGHT(I106,4)</f>
        <v>1</v>
      </c>
      <c r="K106" s="22" t="s">
        <v>36</v>
      </c>
      <c r="L106" s="22" t="s">
        <v>36</v>
      </c>
      <c r="M106" s="22" t="s">
        <v>36</v>
      </c>
      <c r="N106" s="22" t="s">
        <v>36</v>
      </c>
      <c r="O106" s="22" t="s">
        <v>36</v>
      </c>
      <c r="P106" s="22" t="s">
        <v>36</v>
      </c>
      <c r="Q106" s="22" t="s">
        <v>36</v>
      </c>
      <c r="R106" s="22" t="s">
        <v>36</v>
      </c>
      <c r="S106" s="22" t="s">
        <v>36</v>
      </c>
      <c r="T106" s="22" t="s">
        <v>36</v>
      </c>
      <c r="U106" s="22" t="s">
        <v>36</v>
      </c>
      <c r="V106" s="22" t="s">
        <v>36</v>
      </c>
      <c r="W106" s="22" t="s">
        <v>36</v>
      </c>
      <c r="X106" s="13" t="s">
        <v>40</v>
      </c>
      <c r="Y106" s="22" t="s">
        <v>36</v>
      </c>
      <c r="Z106" s="137" t="s">
        <v>36</v>
      </c>
      <c r="AA106" s="137" t="s">
        <v>36</v>
      </c>
      <c r="AB106" s="138" t="s">
        <v>57</v>
      </c>
      <c r="AC106" s="195" t="s">
        <v>58</v>
      </c>
      <c r="AD106" s="43" t="str">
        <f>IF('LP I'!J171&gt;=60,"Lansia"," ")</f>
        <v xml:space="preserve"> </v>
      </c>
      <c r="AE106" s="16"/>
      <c r="AF106" s="104" t="s">
        <v>46</v>
      </c>
      <c r="AG106" s="98"/>
    </row>
    <row r="107" spans="1:33">
      <c r="A107" s="97">
        <v>25</v>
      </c>
      <c r="B107" s="13">
        <f t="shared" si="1"/>
        <v>100</v>
      </c>
      <c r="C107" s="79" t="s">
        <v>456</v>
      </c>
      <c r="D107" s="158" t="s">
        <v>714</v>
      </c>
      <c r="E107" s="167" t="s">
        <v>35</v>
      </c>
      <c r="F107" s="13" t="s">
        <v>21</v>
      </c>
      <c r="G107" s="22" t="s">
        <v>36</v>
      </c>
      <c r="H107" s="13" t="s">
        <v>35</v>
      </c>
      <c r="I107" s="184" t="s">
        <v>715</v>
      </c>
      <c r="J107" s="24">
        <f>'LP V'!$A$2-RIGHT(I107,4)</f>
        <v>41</v>
      </c>
      <c r="K107" s="13" t="s">
        <v>716</v>
      </c>
      <c r="L107" s="13" t="s">
        <v>40</v>
      </c>
      <c r="M107" s="22" t="s">
        <v>36</v>
      </c>
      <c r="N107" s="13" t="s">
        <v>40</v>
      </c>
      <c r="O107" s="22" t="s">
        <v>36</v>
      </c>
      <c r="P107" s="13" t="s">
        <v>40</v>
      </c>
      <c r="Q107" s="22" t="s">
        <v>36</v>
      </c>
      <c r="R107" s="13" t="s">
        <v>40</v>
      </c>
      <c r="S107" s="22" t="s">
        <v>36</v>
      </c>
      <c r="T107" s="22" t="s">
        <v>36</v>
      </c>
      <c r="U107" s="22" t="s">
        <v>36</v>
      </c>
      <c r="V107" s="22" t="s">
        <v>36</v>
      </c>
      <c r="W107" s="22" t="s">
        <v>36</v>
      </c>
      <c r="X107" s="22" t="s">
        <v>36</v>
      </c>
      <c r="Y107" s="22" t="s">
        <v>36</v>
      </c>
      <c r="Z107" s="79" t="s">
        <v>41</v>
      </c>
      <c r="AA107" s="79" t="s">
        <v>106</v>
      </c>
      <c r="AB107" s="79" t="s">
        <v>43</v>
      </c>
      <c r="AC107" s="103" t="s">
        <v>44</v>
      </c>
      <c r="AD107" s="43" t="str">
        <f>IF('LP I'!J172&gt;=60,"Lansia"," ")</f>
        <v xml:space="preserve"> </v>
      </c>
      <c r="AE107" s="16"/>
      <c r="AF107" s="104" t="s">
        <v>46</v>
      </c>
      <c r="AG107" s="98"/>
    </row>
    <row r="108" spans="1:33">
      <c r="A108" s="97"/>
      <c r="B108" s="13">
        <f t="shared" si="1"/>
        <v>101</v>
      </c>
      <c r="C108" s="79"/>
      <c r="D108" s="158" t="s">
        <v>717</v>
      </c>
      <c r="E108" s="167"/>
      <c r="F108" s="22" t="s">
        <v>36</v>
      </c>
      <c r="G108" s="13" t="s">
        <v>22</v>
      </c>
      <c r="H108" s="13" t="s">
        <v>527</v>
      </c>
      <c r="I108" s="184" t="s">
        <v>718</v>
      </c>
      <c r="J108" s="24">
        <f>'LP V'!$A$2-RIGHT(I108,4)</f>
        <v>54</v>
      </c>
      <c r="K108" s="22" t="s">
        <v>36</v>
      </c>
      <c r="L108" s="22" t="s">
        <v>36</v>
      </c>
      <c r="M108" s="13" t="s">
        <v>40</v>
      </c>
      <c r="N108" s="22" t="s">
        <v>36</v>
      </c>
      <c r="O108" s="13" t="s">
        <v>40</v>
      </c>
      <c r="P108" s="22" t="s">
        <v>36</v>
      </c>
      <c r="Q108" s="13" t="s">
        <v>40</v>
      </c>
      <c r="R108" s="22" t="s">
        <v>36</v>
      </c>
      <c r="S108" s="13" t="s">
        <v>40</v>
      </c>
      <c r="T108" s="22" t="s">
        <v>36</v>
      </c>
      <c r="U108" s="22" t="s">
        <v>36</v>
      </c>
      <c r="V108" s="22" t="s">
        <v>36</v>
      </c>
      <c r="W108" s="22" t="s">
        <v>36</v>
      </c>
      <c r="X108" s="22" t="s">
        <v>36</v>
      </c>
      <c r="Y108" s="22" t="s">
        <v>36</v>
      </c>
      <c r="Z108" s="79" t="s">
        <v>41</v>
      </c>
      <c r="AA108" s="79" t="s">
        <v>51</v>
      </c>
      <c r="AB108" s="79" t="s">
        <v>43</v>
      </c>
      <c r="AC108" s="103" t="s">
        <v>52</v>
      </c>
      <c r="AD108" s="43" t="str">
        <f>IF('LP I'!J173&gt;=60,"Lansia"," ")</f>
        <v xml:space="preserve"> </v>
      </c>
      <c r="AE108" s="16"/>
      <c r="AF108" s="104" t="s">
        <v>46</v>
      </c>
      <c r="AG108" s="98"/>
    </row>
    <row r="109" spans="1:33">
      <c r="A109" s="97"/>
      <c r="B109" s="13">
        <f t="shared" si="1"/>
        <v>102</v>
      </c>
      <c r="C109" s="79"/>
      <c r="D109" s="158" t="s">
        <v>719</v>
      </c>
      <c r="E109" s="167"/>
      <c r="F109" s="22" t="s">
        <v>36</v>
      </c>
      <c r="G109" s="13" t="s">
        <v>22</v>
      </c>
      <c r="H109" s="13" t="s">
        <v>145</v>
      </c>
      <c r="I109" s="184" t="s">
        <v>720</v>
      </c>
      <c r="J109" s="24">
        <f>'LP V'!$A$2-RIGHT(I109,4)</f>
        <v>10</v>
      </c>
      <c r="K109" s="22" t="s">
        <v>36</v>
      </c>
      <c r="L109" s="22" t="s">
        <v>36</v>
      </c>
      <c r="M109" s="13" t="s">
        <v>40</v>
      </c>
      <c r="N109" s="22" t="s">
        <v>36</v>
      </c>
      <c r="O109" s="22" t="s">
        <v>36</v>
      </c>
      <c r="P109" s="22" t="s">
        <v>36</v>
      </c>
      <c r="Q109" s="22" t="s">
        <v>36</v>
      </c>
      <c r="R109" s="22" t="s">
        <v>36</v>
      </c>
      <c r="S109" s="22" t="s">
        <v>36</v>
      </c>
      <c r="T109" s="22" t="s">
        <v>36</v>
      </c>
      <c r="U109" s="22" t="s">
        <v>36</v>
      </c>
      <c r="V109" s="22" t="s">
        <v>36</v>
      </c>
      <c r="W109" s="22" t="s">
        <v>36</v>
      </c>
      <c r="X109" s="22" t="s">
        <v>36</v>
      </c>
      <c r="Y109" s="13" t="s">
        <v>40</v>
      </c>
      <c r="Z109" s="102" t="s">
        <v>41</v>
      </c>
      <c r="AA109" s="102" t="s">
        <v>36</v>
      </c>
      <c r="AB109" s="79" t="s">
        <v>57</v>
      </c>
      <c r="AC109" s="103" t="s">
        <v>58</v>
      </c>
      <c r="AD109" s="43" t="str">
        <f>IF('LP I'!J174&gt;=60,"Lansia"," ")</f>
        <v xml:space="preserve"> </v>
      </c>
      <c r="AE109" s="16"/>
      <c r="AF109" s="104" t="s">
        <v>46</v>
      </c>
      <c r="AG109" s="98"/>
    </row>
    <row r="110" spans="1:33">
      <c r="A110" s="97">
        <v>26</v>
      </c>
      <c r="B110" s="13">
        <f t="shared" si="1"/>
        <v>103</v>
      </c>
      <c r="C110" s="79" t="s">
        <v>456</v>
      </c>
      <c r="D110" s="158" t="s">
        <v>721</v>
      </c>
      <c r="E110" s="99" t="s">
        <v>35</v>
      </c>
      <c r="F110" s="13" t="s">
        <v>21</v>
      </c>
      <c r="G110" s="22" t="s">
        <v>36</v>
      </c>
      <c r="H110" s="79" t="s">
        <v>595</v>
      </c>
      <c r="I110" s="184" t="s">
        <v>722</v>
      </c>
      <c r="J110" s="24">
        <f>'LP V'!$A$2-RIGHT(I110,4)</f>
        <v>56</v>
      </c>
      <c r="K110" s="22" t="s">
        <v>36</v>
      </c>
      <c r="L110" s="13" t="s">
        <v>40</v>
      </c>
      <c r="M110" s="13" t="s">
        <v>36</v>
      </c>
      <c r="N110" s="13" t="s">
        <v>40</v>
      </c>
      <c r="O110" s="13" t="s">
        <v>36</v>
      </c>
      <c r="P110" s="13" t="s">
        <v>40</v>
      </c>
      <c r="Q110" s="13" t="s">
        <v>36</v>
      </c>
      <c r="R110" s="13" t="s">
        <v>40</v>
      </c>
      <c r="S110" s="13" t="s">
        <v>36</v>
      </c>
      <c r="T110" s="13" t="s">
        <v>36</v>
      </c>
      <c r="U110" s="13" t="s">
        <v>36</v>
      </c>
      <c r="V110" s="13" t="s">
        <v>36</v>
      </c>
      <c r="W110" s="13" t="s">
        <v>36</v>
      </c>
      <c r="X110" s="13" t="s">
        <v>36</v>
      </c>
      <c r="Y110" s="13" t="s">
        <v>36</v>
      </c>
      <c r="Z110" s="79" t="s">
        <v>237</v>
      </c>
      <c r="AA110" s="79" t="s">
        <v>271</v>
      </c>
      <c r="AB110" s="79" t="s">
        <v>43</v>
      </c>
      <c r="AC110" s="199" t="s">
        <v>88</v>
      </c>
      <c r="AD110" s="43" t="str">
        <f>IF('LP I'!J175&gt;=60,"Lansia"," ")</f>
        <v xml:space="preserve"> </v>
      </c>
      <c r="AE110" s="16"/>
      <c r="AF110" s="104" t="s">
        <v>46</v>
      </c>
      <c r="AG110" s="98"/>
    </row>
    <row r="111" spans="1:33">
      <c r="A111" s="97"/>
      <c r="B111" s="13">
        <f t="shared" si="1"/>
        <v>104</v>
      </c>
      <c r="C111" s="79"/>
      <c r="D111" s="158" t="s">
        <v>723</v>
      </c>
      <c r="E111" s="99"/>
      <c r="F111" s="13" t="s">
        <v>21</v>
      </c>
      <c r="G111" s="22" t="s">
        <v>36</v>
      </c>
      <c r="H111" s="79" t="s">
        <v>724</v>
      </c>
      <c r="I111" s="184" t="s">
        <v>725</v>
      </c>
      <c r="J111" s="24">
        <f>'LP V'!$A$2-RIGHT(I111,4)</f>
        <v>18</v>
      </c>
      <c r="K111" s="22" t="s">
        <v>36</v>
      </c>
      <c r="L111" s="13" t="s">
        <v>40</v>
      </c>
      <c r="M111" s="13" t="s">
        <v>36</v>
      </c>
      <c r="N111" s="13" t="s">
        <v>40</v>
      </c>
      <c r="O111" s="13" t="s">
        <v>36</v>
      </c>
      <c r="P111" s="13" t="s">
        <v>36</v>
      </c>
      <c r="Q111" s="13" t="s">
        <v>36</v>
      </c>
      <c r="R111" s="13" t="s">
        <v>36</v>
      </c>
      <c r="S111" s="13" t="s">
        <v>36</v>
      </c>
      <c r="T111" s="13" t="s">
        <v>40</v>
      </c>
      <c r="U111" s="13" t="s">
        <v>36</v>
      </c>
      <c r="V111" s="13" t="s">
        <v>36</v>
      </c>
      <c r="W111" s="13" t="s">
        <v>36</v>
      </c>
      <c r="X111" s="22" t="s">
        <v>36</v>
      </c>
      <c r="Y111" s="13" t="s">
        <v>36</v>
      </c>
      <c r="Z111" s="79" t="s">
        <v>55</v>
      </c>
      <c r="AA111" s="79" t="s">
        <v>56</v>
      </c>
      <c r="AB111" s="79" t="s">
        <v>57</v>
      </c>
      <c r="AC111" s="103" t="s">
        <v>58</v>
      </c>
      <c r="AD111" s="43" t="str">
        <f>IF('LP I'!J176&gt;=60,"Lansia"," ")</f>
        <v xml:space="preserve"> </v>
      </c>
      <c r="AE111" s="16"/>
      <c r="AF111" s="104" t="s">
        <v>46</v>
      </c>
      <c r="AG111" s="98"/>
    </row>
    <row r="112" spans="1:33">
      <c r="A112" s="97"/>
      <c r="B112" s="13">
        <f t="shared" si="1"/>
        <v>105</v>
      </c>
      <c r="C112" s="134"/>
      <c r="D112" s="158" t="s">
        <v>726</v>
      </c>
      <c r="E112" s="99" t="s">
        <v>727</v>
      </c>
      <c r="F112" s="13" t="s">
        <v>21</v>
      </c>
      <c r="G112" s="22" t="s">
        <v>36</v>
      </c>
      <c r="H112" s="79" t="s">
        <v>724</v>
      </c>
      <c r="I112" s="184" t="s">
        <v>137</v>
      </c>
      <c r="J112" s="24">
        <f>'LP V'!$A$2-RIGHT(I112,4)</f>
        <v>15</v>
      </c>
      <c r="K112" s="22" t="s">
        <v>36</v>
      </c>
      <c r="L112" s="13" t="s">
        <v>40</v>
      </c>
      <c r="M112" s="13" t="s">
        <v>36</v>
      </c>
      <c r="N112" s="22" t="s">
        <v>36</v>
      </c>
      <c r="O112" s="13" t="s">
        <v>36</v>
      </c>
      <c r="P112" s="13" t="s">
        <v>36</v>
      </c>
      <c r="Q112" s="13" t="s">
        <v>36</v>
      </c>
      <c r="R112" s="13" t="s">
        <v>36</v>
      </c>
      <c r="S112" s="13" t="s">
        <v>36</v>
      </c>
      <c r="T112" s="13" t="s">
        <v>36</v>
      </c>
      <c r="U112" s="13" t="s">
        <v>36</v>
      </c>
      <c r="V112" s="13" t="s">
        <v>40</v>
      </c>
      <c r="W112" s="13" t="s">
        <v>36</v>
      </c>
      <c r="X112" s="22" t="s">
        <v>36</v>
      </c>
      <c r="Y112" s="13" t="s">
        <v>36</v>
      </c>
      <c r="Z112" s="79" t="s">
        <v>61</v>
      </c>
      <c r="AA112" s="79" t="s">
        <v>56</v>
      </c>
      <c r="AB112" s="79" t="s">
        <v>57</v>
      </c>
      <c r="AC112" s="103" t="s">
        <v>58</v>
      </c>
      <c r="AD112" s="43" t="str">
        <f>IF('LP I'!J177&gt;=60,"Lansia"," ")</f>
        <v xml:space="preserve"> </v>
      </c>
      <c r="AE112" s="16"/>
      <c r="AF112" s="104" t="s">
        <v>46</v>
      </c>
      <c r="AG112" s="98"/>
    </row>
    <row r="113" spans="1:33">
      <c r="A113" s="97">
        <v>27</v>
      </c>
      <c r="B113" s="13">
        <f t="shared" si="1"/>
        <v>106</v>
      </c>
      <c r="C113" s="79" t="s">
        <v>728</v>
      </c>
      <c r="D113" s="158" t="s">
        <v>729</v>
      </c>
      <c r="E113" s="167" t="s">
        <v>35</v>
      </c>
      <c r="F113" s="13" t="s">
        <v>21</v>
      </c>
      <c r="G113" s="22" t="s">
        <v>36</v>
      </c>
      <c r="H113" s="13" t="s">
        <v>730</v>
      </c>
      <c r="I113" s="184" t="s">
        <v>731</v>
      </c>
      <c r="J113" s="24">
        <f>'LP V'!$A$2-RIGHT(I113,4)</f>
        <v>48</v>
      </c>
      <c r="K113" s="13" t="s">
        <v>732</v>
      </c>
      <c r="L113" s="13" t="s">
        <v>40</v>
      </c>
      <c r="M113" s="22" t="s">
        <v>36</v>
      </c>
      <c r="N113" s="13" t="s">
        <v>40</v>
      </c>
      <c r="O113" s="22" t="s">
        <v>36</v>
      </c>
      <c r="P113" s="13" t="s">
        <v>40</v>
      </c>
      <c r="Q113" s="22" t="s">
        <v>36</v>
      </c>
      <c r="R113" s="13" t="s">
        <v>40</v>
      </c>
      <c r="S113" s="22" t="s">
        <v>36</v>
      </c>
      <c r="T113" s="22" t="s">
        <v>36</v>
      </c>
      <c r="U113" s="22" t="s">
        <v>36</v>
      </c>
      <c r="V113" s="22" t="s">
        <v>36</v>
      </c>
      <c r="W113" s="22" t="s">
        <v>36</v>
      </c>
      <c r="X113" s="22" t="s">
        <v>36</v>
      </c>
      <c r="Y113" s="22" t="s">
        <v>36</v>
      </c>
      <c r="Z113" s="79" t="s">
        <v>449</v>
      </c>
      <c r="AA113" s="79" t="s">
        <v>76</v>
      </c>
      <c r="AB113" s="79" t="s">
        <v>43</v>
      </c>
      <c r="AC113" s="103" t="s">
        <v>44</v>
      </c>
      <c r="AD113" s="43" t="str">
        <f>IF('LP I'!J178&gt;=60,"Lansia"," ")</f>
        <v xml:space="preserve"> </v>
      </c>
      <c r="AE113" s="16"/>
      <c r="AF113" s="104" t="s">
        <v>46</v>
      </c>
      <c r="AG113" s="98"/>
    </row>
    <row r="114" spans="1:33">
      <c r="A114" s="97"/>
      <c r="B114" s="13">
        <f t="shared" si="1"/>
        <v>107</v>
      </c>
      <c r="C114" s="79"/>
      <c r="D114" s="158" t="s">
        <v>733</v>
      </c>
      <c r="E114" s="167"/>
      <c r="F114" s="22" t="s">
        <v>36</v>
      </c>
      <c r="G114" s="13" t="s">
        <v>22</v>
      </c>
      <c r="H114" s="13" t="s">
        <v>35</v>
      </c>
      <c r="I114" s="184" t="s">
        <v>734</v>
      </c>
      <c r="J114" s="24">
        <f>'LP V'!$A$2-RIGHT(I114,4)</f>
        <v>43</v>
      </c>
      <c r="K114" s="22" t="s">
        <v>36</v>
      </c>
      <c r="L114" s="22" t="s">
        <v>36</v>
      </c>
      <c r="M114" s="13" t="s">
        <v>40</v>
      </c>
      <c r="N114" s="22" t="s">
        <v>36</v>
      </c>
      <c r="O114" s="13" t="s">
        <v>40</v>
      </c>
      <c r="P114" s="22" t="s">
        <v>36</v>
      </c>
      <c r="Q114" s="13" t="s">
        <v>40</v>
      </c>
      <c r="R114" s="22" t="s">
        <v>36</v>
      </c>
      <c r="S114" s="13" t="s">
        <v>40</v>
      </c>
      <c r="T114" s="22" t="s">
        <v>36</v>
      </c>
      <c r="U114" s="22" t="s">
        <v>36</v>
      </c>
      <c r="V114" s="22" t="s">
        <v>36</v>
      </c>
      <c r="W114" s="22" t="s">
        <v>36</v>
      </c>
      <c r="X114" s="22" t="s">
        <v>36</v>
      </c>
      <c r="Y114" s="22" t="s">
        <v>36</v>
      </c>
      <c r="Z114" s="79" t="s">
        <v>50</v>
      </c>
      <c r="AA114" s="79" t="s">
        <v>76</v>
      </c>
      <c r="AB114" s="79" t="s">
        <v>43</v>
      </c>
      <c r="AC114" s="103" t="s">
        <v>52</v>
      </c>
      <c r="AD114" s="43" t="str">
        <f>IF('LP I'!J179&gt;=60,"Lansia"," ")</f>
        <v xml:space="preserve"> </v>
      </c>
      <c r="AE114" s="16"/>
      <c r="AF114" s="104" t="s">
        <v>46</v>
      </c>
      <c r="AG114" s="98"/>
    </row>
    <row r="115" spans="1:33">
      <c r="A115" s="97"/>
      <c r="B115" s="13">
        <f t="shared" si="1"/>
        <v>108</v>
      </c>
      <c r="C115" s="79"/>
      <c r="D115" s="158" t="s">
        <v>735</v>
      </c>
      <c r="E115" s="167"/>
      <c r="F115" s="22" t="s">
        <v>36</v>
      </c>
      <c r="G115" s="13" t="s">
        <v>22</v>
      </c>
      <c r="H115" s="13" t="s">
        <v>736</v>
      </c>
      <c r="I115" s="184" t="s">
        <v>737</v>
      </c>
      <c r="J115" s="24">
        <f>'LP V'!$A$2-RIGHT(I115,4)</f>
        <v>21</v>
      </c>
      <c r="K115" s="22" t="s">
        <v>36</v>
      </c>
      <c r="L115" s="22" t="s">
        <v>36</v>
      </c>
      <c r="M115" s="13" t="s">
        <v>40</v>
      </c>
      <c r="N115" s="22" t="s">
        <v>36</v>
      </c>
      <c r="O115" s="13" t="s">
        <v>40</v>
      </c>
      <c r="P115" s="22" t="s">
        <v>36</v>
      </c>
      <c r="Q115" s="22" t="s">
        <v>36</v>
      </c>
      <c r="R115" s="22" t="s">
        <v>36</v>
      </c>
      <c r="S115" s="22" t="s">
        <v>36</v>
      </c>
      <c r="T115" s="22" t="s">
        <v>36</v>
      </c>
      <c r="U115" s="13" t="s">
        <v>40</v>
      </c>
      <c r="V115" s="22" t="s">
        <v>36</v>
      </c>
      <c r="W115" s="22" t="s">
        <v>36</v>
      </c>
      <c r="X115" s="22" t="s">
        <v>36</v>
      </c>
      <c r="Y115" s="22" t="s">
        <v>36</v>
      </c>
      <c r="Z115" s="79" t="s">
        <v>75</v>
      </c>
      <c r="AA115" s="79" t="s">
        <v>94</v>
      </c>
      <c r="AB115" s="79" t="s">
        <v>57</v>
      </c>
      <c r="AC115" s="103" t="s">
        <v>58</v>
      </c>
      <c r="AD115" s="43" t="str">
        <f>IF('LP I'!J180&gt;=60,"Lansia"," ")</f>
        <v xml:space="preserve"> </v>
      </c>
      <c r="AE115" s="16"/>
      <c r="AF115" s="104" t="s">
        <v>46</v>
      </c>
      <c r="AG115" s="98"/>
    </row>
    <row r="116" spans="1:33">
      <c r="A116" s="97"/>
      <c r="B116" s="13">
        <f t="shared" si="1"/>
        <v>109</v>
      </c>
      <c r="C116" s="79"/>
      <c r="D116" s="158" t="s">
        <v>738</v>
      </c>
      <c r="E116" s="167"/>
      <c r="F116" s="22" t="s">
        <v>36</v>
      </c>
      <c r="G116" s="13" t="s">
        <v>22</v>
      </c>
      <c r="H116" s="13" t="s">
        <v>35</v>
      </c>
      <c r="I116" s="184" t="s">
        <v>375</v>
      </c>
      <c r="J116" s="24">
        <f>'LP V'!$A$2-RIGHT(I116,4)</f>
        <v>17</v>
      </c>
      <c r="K116" s="22" t="s">
        <v>36</v>
      </c>
      <c r="L116" s="22" t="s">
        <v>36</v>
      </c>
      <c r="M116" s="13" t="s">
        <v>40</v>
      </c>
      <c r="N116" s="22" t="s">
        <v>36</v>
      </c>
      <c r="O116" s="22" t="s">
        <v>36</v>
      </c>
      <c r="P116" s="22" t="s">
        <v>36</v>
      </c>
      <c r="Q116" s="22" t="s">
        <v>36</v>
      </c>
      <c r="R116" s="22" t="s">
        <v>36</v>
      </c>
      <c r="S116" s="22" t="s">
        <v>36</v>
      </c>
      <c r="T116" s="22" t="s">
        <v>36</v>
      </c>
      <c r="U116" s="22" t="s">
        <v>36</v>
      </c>
      <c r="V116" s="22" t="s">
        <v>36</v>
      </c>
      <c r="W116" s="13" t="s">
        <v>40</v>
      </c>
      <c r="X116" s="22" t="s">
        <v>36</v>
      </c>
      <c r="Y116" s="22" t="s">
        <v>36</v>
      </c>
      <c r="Z116" s="79" t="s">
        <v>61</v>
      </c>
      <c r="AA116" s="79" t="s">
        <v>56</v>
      </c>
      <c r="AB116" s="79" t="s">
        <v>57</v>
      </c>
      <c r="AC116" s="103" t="s">
        <v>58</v>
      </c>
      <c r="AD116" s="43" t="str">
        <f>IF('LP I'!J181&gt;=60,"Lansia"," ")</f>
        <v xml:space="preserve"> </v>
      </c>
      <c r="AE116" s="16"/>
      <c r="AF116" s="104" t="s">
        <v>46</v>
      </c>
      <c r="AG116" s="98"/>
    </row>
    <row r="117" spans="1:33">
      <c r="A117" s="97"/>
      <c r="B117" s="13">
        <f t="shared" si="1"/>
        <v>110</v>
      </c>
      <c r="C117" s="79"/>
      <c r="D117" s="158" t="s">
        <v>739</v>
      </c>
      <c r="E117" s="167"/>
      <c r="F117" s="22" t="s">
        <v>36</v>
      </c>
      <c r="G117" s="13" t="s">
        <v>22</v>
      </c>
      <c r="H117" s="13" t="s">
        <v>115</v>
      </c>
      <c r="I117" s="184" t="s">
        <v>740</v>
      </c>
      <c r="J117" s="24">
        <f>'LP V'!$A$2-RIGHT(I117,4)</f>
        <v>4</v>
      </c>
      <c r="K117" s="22" t="s">
        <v>36</v>
      </c>
      <c r="L117" s="22" t="s">
        <v>36</v>
      </c>
      <c r="M117" s="13" t="s">
        <v>40</v>
      </c>
      <c r="N117" s="22" t="s">
        <v>36</v>
      </c>
      <c r="O117" s="22" t="s">
        <v>36</v>
      </c>
      <c r="P117" s="22" t="s">
        <v>36</v>
      </c>
      <c r="Q117" s="22" t="s">
        <v>36</v>
      </c>
      <c r="R117" s="22" t="s">
        <v>36</v>
      </c>
      <c r="S117" s="22" t="s">
        <v>36</v>
      </c>
      <c r="T117" s="22" t="s">
        <v>36</v>
      </c>
      <c r="U117" s="22" t="s">
        <v>36</v>
      </c>
      <c r="V117" s="22" t="s">
        <v>36</v>
      </c>
      <c r="W117" s="22" t="s">
        <v>36</v>
      </c>
      <c r="X117" s="22" t="s">
        <v>36</v>
      </c>
      <c r="Y117" s="13" t="s">
        <v>40</v>
      </c>
      <c r="Z117" s="102" t="s">
        <v>36</v>
      </c>
      <c r="AA117" s="102" t="s">
        <v>36</v>
      </c>
      <c r="AB117" s="79" t="s">
        <v>57</v>
      </c>
      <c r="AC117" s="103" t="s">
        <v>58</v>
      </c>
      <c r="AD117" s="43" t="str">
        <f>IF('LP I'!J182&gt;=60,"Lansia"," ")</f>
        <v xml:space="preserve"> </v>
      </c>
      <c r="AE117" s="16"/>
      <c r="AF117" s="104" t="s">
        <v>46</v>
      </c>
      <c r="AG117" s="98"/>
    </row>
    <row r="118" spans="1:33">
      <c r="A118" s="97"/>
      <c r="B118" s="13">
        <f t="shared" si="1"/>
        <v>111</v>
      </c>
      <c r="C118" s="79"/>
      <c r="D118" s="167" t="s">
        <v>741</v>
      </c>
      <c r="E118" s="167"/>
      <c r="F118" s="22" t="s">
        <v>36</v>
      </c>
      <c r="G118" s="22" t="s">
        <v>22</v>
      </c>
      <c r="H118" s="13" t="s">
        <v>527</v>
      </c>
      <c r="I118" s="168" t="s">
        <v>742</v>
      </c>
      <c r="J118" s="24">
        <f>'LP V'!$A$2-RIGHT(I118,4)</f>
        <v>63</v>
      </c>
      <c r="K118" s="22" t="s">
        <v>36</v>
      </c>
      <c r="L118" s="22" t="s">
        <v>36</v>
      </c>
      <c r="M118" s="22" t="s">
        <v>40</v>
      </c>
      <c r="N118" s="22" t="s">
        <v>36</v>
      </c>
      <c r="O118" s="21" t="s">
        <v>40</v>
      </c>
      <c r="P118" s="21" t="s">
        <v>36</v>
      </c>
      <c r="Q118" s="21" t="s">
        <v>40</v>
      </c>
      <c r="R118" s="21" t="s">
        <v>36</v>
      </c>
      <c r="S118" s="21" t="s">
        <v>40</v>
      </c>
      <c r="T118" s="21" t="s">
        <v>36</v>
      </c>
      <c r="U118" s="21" t="s">
        <v>36</v>
      </c>
      <c r="V118" s="21" t="s">
        <v>36</v>
      </c>
      <c r="W118" s="21" t="s">
        <v>36</v>
      </c>
      <c r="X118" s="22" t="s">
        <v>36</v>
      </c>
      <c r="Y118" s="21" t="s">
        <v>36</v>
      </c>
      <c r="Z118" s="26" t="s">
        <v>41</v>
      </c>
      <c r="AA118" s="170" t="s">
        <v>51</v>
      </c>
      <c r="AB118" s="170" t="s">
        <v>43</v>
      </c>
      <c r="AC118" s="169" t="s">
        <v>83</v>
      </c>
      <c r="AD118" s="43" t="str">
        <f>IF('LP I'!J183&gt;=60,"Lansia"," ")</f>
        <v xml:space="preserve"> </v>
      </c>
      <c r="AE118" s="16"/>
      <c r="AF118" s="104" t="s">
        <v>46</v>
      </c>
      <c r="AG118" s="98"/>
    </row>
    <row r="119" spans="1:33">
      <c r="A119" s="97"/>
      <c r="B119" s="13">
        <f t="shared" si="1"/>
        <v>112</v>
      </c>
      <c r="C119" s="79"/>
      <c r="D119" s="167" t="s">
        <v>743</v>
      </c>
      <c r="E119" s="167"/>
      <c r="F119" s="22" t="s">
        <v>36</v>
      </c>
      <c r="G119" s="22" t="s">
        <v>22</v>
      </c>
      <c r="H119" s="13" t="s">
        <v>37</v>
      </c>
      <c r="I119" s="168" t="s">
        <v>744</v>
      </c>
      <c r="J119" s="24">
        <f>'LP V'!$A$2-RIGHT(I119,4)</f>
        <v>21</v>
      </c>
      <c r="K119" s="22" t="s">
        <v>36</v>
      </c>
      <c r="L119" s="13" t="s">
        <v>36</v>
      </c>
      <c r="M119" s="22" t="s">
        <v>40</v>
      </c>
      <c r="N119" s="22" t="s">
        <v>36</v>
      </c>
      <c r="O119" s="21" t="s">
        <v>36</v>
      </c>
      <c r="P119" s="21" t="s">
        <v>36</v>
      </c>
      <c r="Q119" s="21" t="s">
        <v>36</v>
      </c>
      <c r="R119" s="21" t="s">
        <v>36</v>
      </c>
      <c r="S119" s="21" t="s">
        <v>36</v>
      </c>
      <c r="T119" s="21" t="s">
        <v>36</v>
      </c>
      <c r="U119" s="21" t="s">
        <v>40</v>
      </c>
      <c r="V119" s="21" t="s">
        <v>36</v>
      </c>
      <c r="W119" s="21" t="s">
        <v>36</v>
      </c>
      <c r="X119" s="176" t="s">
        <v>36</v>
      </c>
      <c r="Y119" s="21" t="s">
        <v>36</v>
      </c>
      <c r="Z119" s="26" t="s">
        <v>41</v>
      </c>
      <c r="AA119" s="170" t="s">
        <v>36</v>
      </c>
      <c r="AB119" s="170" t="s">
        <v>57</v>
      </c>
      <c r="AC119" s="169" t="s">
        <v>277</v>
      </c>
      <c r="AD119" s="43" t="str">
        <f>IF('LP I'!J184&gt;=60,"Lansia"," ")</f>
        <v xml:space="preserve"> </v>
      </c>
      <c r="AE119" s="16"/>
      <c r="AF119" s="104" t="s">
        <v>46</v>
      </c>
      <c r="AG119" s="98" t="s">
        <v>36</v>
      </c>
    </row>
    <row r="120" spans="1:33">
      <c r="A120" s="97">
        <v>28</v>
      </c>
      <c r="B120" s="13">
        <f t="shared" si="1"/>
        <v>113</v>
      </c>
      <c r="C120" s="79" t="s">
        <v>456</v>
      </c>
      <c r="D120" s="158" t="s">
        <v>745</v>
      </c>
      <c r="E120" s="167" t="s">
        <v>35</v>
      </c>
      <c r="F120" s="22" t="s">
        <v>36</v>
      </c>
      <c r="G120" s="13" t="s">
        <v>22</v>
      </c>
      <c r="H120" s="13" t="s">
        <v>35</v>
      </c>
      <c r="I120" s="184" t="s">
        <v>746</v>
      </c>
      <c r="J120" s="24">
        <f>'[2]LP VI'!$A$2-RIGHT(I120,4)</f>
        <v>55</v>
      </c>
      <c r="K120" s="22" t="s">
        <v>747</v>
      </c>
      <c r="L120" s="22" t="s">
        <v>36</v>
      </c>
      <c r="M120" s="13" t="s">
        <v>40</v>
      </c>
      <c r="N120" s="22" t="s">
        <v>36</v>
      </c>
      <c r="O120" s="13" t="s">
        <v>40</v>
      </c>
      <c r="P120" s="22" t="s">
        <v>36</v>
      </c>
      <c r="Q120" s="13" t="s">
        <v>40</v>
      </c>
      <c r="R120" s="22" t="s">
        <v>36</v>
      </c>
      <c r="S120" s="13" t="s">
        <v>40</v>
      </c>
      <c r="T120" s="22" t="s">
        <v>36</v>
      </c>
      <c r="U120" s="22" t="s">
        <v>36</v>
      </c>
      <c r="V120" s="22" t="s">
        <v>36</v>
      </c>
      <c r="W120" s="22" t="s">
        <v>36</v>
      </c>
      <c r="X120" s="22" t="s">
        <v>36</v>
      </c>
      <c r="Y120" s="22" t="s">
        <v>36</v>
      </c>
      <c r="Z120" s="79" t="s">
        <v>61</v>
      </c>
      <c r="AA120" s="79" t="s">
        <v>51</v>
      </c>
      <c r="AB120" s="79" t="s">
        <v>43</v>
      </c>
      <c r="AC120" s="103" t="s">
        <v>52</v>
      </c>
      <c r="AD120" s="43" t="str">
        <f>IF('LP I'!J185&gt;=60,"Lansia"," ")</f>
        <v xml:space="preserve"> </v>
      </c>
      <c r="AE120" s="16"/>
      <c r="AF120" s="104" t="s">
        <v>46</v>
      </c>
      <c r="AG120" s="98" t="s">
        <v>36</v>
      </c>
    </row>
    <row r="121" spans="1:33">
      <c r="A121" s="97"/>
      <c r="B121" s="13">
        <f t="shared" si="1"/>
        <v>114</v>
      </c>
      <c r="C121" s="134"/>
      <c r="D121" s="158" t="s">
        <v>748</v>
      </c>
      <c r="E121" s="167"/>
      <c r="F121" s="22" t="s">
        <v>36</v>
      </c>
      <c r="G121" s="13" t="s">
        <v>22</v>
      </c>
      <c r="H121" s="13" t="s">
        <v>35</v>
      </c>
      <c r="I121" s="184" t="s">
        <v>749</v>
      </c>
      <c r="J121" s="24">
        <f>'[2]LP VI'!$A$2-RIGHT(I121,4)</f>
        <v>31</v>
      </c>
      <c r="K121" s="22" t="s">
        <v>36</v>
      </c>
      <c r="L121" s="22" t="s">
        <v>36</v>
      </c>
      <c r="M121" s="13" t="s">
        <v>40</v>
      </c>
      <c r="N121" s="22" t="s">
        <v>36</v>
      </c>
      <c r="O121" s="13" t="s">
        <v>40</v>
      </c>
      <c r="P121" s="22" t="s">
        <v>36</v>
      </c>
      <c r="Q121" s="22" t="s">
        <v>36</v>
      </c>
      <c r="R121" s="22" t="s">
        <v>36</v>
      </c>
      <c r="S121" s="22" t="s">
        <v>36</v>
      </c>
      <c r="T121" s="22" t="s">
        <v>36</v>
      </c>
      <c r="U121" s="13" t="s">
        <v>40</v>
      </c>
      <c r="V121" s="22" t="s">
        <v>36</v>
      </c>
      <c r="W121" s="22" t="s">
        <v>36</v>
      </c>
      <c r="X121" s="22" t="s">
        <v>36</v>
      </c>
      <c r="Y121" s="22" t="s">
        <v>36</v>
      </c>
      <c r="Z121" s="79" t="s">
        <v>61</v>
      </c>
      <c r="AA121" s="102" t="s">
        <v>36</v>
      </c>
      <c r="AB121" s="79" t="s">
        <v>57</v>
      </c>
      <c r="AC121" s="103" t="s">
        <v>58</v>
      </c>
      <c r="AD121" s="43" t="str">
        <f>IF('LP I'!J186&gt;=60,"Lansia"," ")</f>
        <v xml:space="preserve"> </v>
      </c>
      <c r="AE121" s="16"/>
      <c r="AF121" s="104" t="s">
        <v>46</v>
      </c>
      <c r="AG121" s="98" t="s">
        <v>36</v>
      </c>
    </row>
    <row r="122" spans="1:33">
      <c r="A122" s="97">
        <v>29</v>
      </c>
      <c r="B122" s="13">
        <f t="shared" si="1"/>
        <v>115</v>
      </c>
      <c r="C122" s="79" t="s">
        <v>456</v>
      </c>
      <c r="D122" s="135" t="s">
        <v>750</v>
      </c>
      <c r="E122" s="136"/>
      <c r="F122" s="13" t="s">
        <v>21</v>
      </c>
      <c r="G122" s="22" t="s">
        <v>36</v>
      </c>
      <c r="H122" s="138" t="s">
        <v>173</v>
      </c>
      <c r="I122" s="139" t="s">
        <v>751</v>
      </c>
      <c r="J122" s="24">
        <f>'LP V'!$A$2-RIGHT(I122,4)</f>
        <v>33</v>
      </c>
      <c r="K122" s="22" t="s">
        <v>752</v>
      </c>
      <c r="L122" s="13" t="s">
        <v>40</v>
      </c>
      <c r="M122" s="22" t="s">
        <v>36</v>
      </c>
      <c r="N122" s="13" t="s">
        <v>40</v>
      </c>
      <c r="O122" s="22" t="s">
        <v>36</v>
      </c>
      <c r="P122" s="13" t="s">
        <v>40</v>
      </c>
      <c r="Q122" s="22" t="s">
        <v>36</v>
      </c>
      <c r="R122" s="13" t="s">
        <v>40</v>
      </c>
      <c r="S122" s="22" t="s">
        <v>36</v>
      </c>
      <c r="T122" s="22" t="s">
        <v>36</v>
      </c>
      <c r="U122" s="22" t="s">
        <v>36</v>
      </c>
      <c r="V122" s="22" t="s">
        <v>36</v>
      </c>
      <c r="W122" s="22" t="s">
        <v>36</v>
      </c>
      <c r="X122" s="22" t="s">
        <v>36</v>
      </c>
      <c r="Y122" s="22" t="s">
        <v>36</v>
      </c>
      <c r="Z122" s="137" t="s">
        <v>55</v>
      </c>
      <c r="AA122" s="137" t="s">
        <v>42</v>
      </c>
      <c r="AB122" s="138" t="s">
        <v>43</v>
      </c>
      <c r="AC122" s="195" t="s">
        <v>44</v>
      </c>
      <c r="AD122" s="43" t="str">
        <f>IF('LP I'!J187&gt;=60,"Lansia"," ")</f>
        <v xml:space="preserve"> </v>
      </c>
      <c r="AE122" s="16"/>
      <c r="AF122" s="104" t="s">
        <v>46</v>
      </c>
      <c r="AG122" s="98"/>
    </row>
    <row r="123" spans="1:33">
      <c r="A123" s="97"/>
      <c r="B123" s="13">
        <f t="shared" si="1"/>
        <v>116</v>
      </c>
      <c r="C123" s="134"/>
      <c r="D123" s="135" t="s">
        <v>753</v>
      </c>
      <c r="E123" s="136"/>
      <c r="F123" s="22" t="s">
        <v>36</v>
      </c>
      <c r="G123" s="13" t="s">
        <v>22</v>
      </c>
      <c r="H123" s="138" t="s">
        <v>585</v>
      </c>
      <c r="I123" s="139" t="s">
        <v>754</v>
      </c>
      <c r="J123" s="24">
        <f>'LP V'!$A$2-RIGHT(I123,4)</f>
        <v>30</v>
      </c>
      <c r="K123" s="22" t="s">
        <v>752</v>
      </c>
      <c r="L123" s="22" t="s">
        <v>36</v>
      </c>
      <c r="M123" s="13" t="s">
        <v>40</v>
      </c>
      <c r="N123" s="22" t="s">
        <v>36</v>
      </c>
      <c r="O123" s="13" t="s">
        <v>40</v>
      </c>
      <c r="P123" s="22" t="s">
        <v>36</v>
      </c>
      <c r="Q123" s="13" t="s">
        <v>40</v>
      </c>
      <c r="R123" s="22" t="s">
        <v>36</v>
      </c>
      <c r="S123" s="13" t="s">
        <v>40</v>
      </c>
      <c r="T123" s="22" t="s">
        <v>36</v>
      </c>
      <c r="U123" s="22" t="s">
        <v>36</v>
      </c>
      <c r="V123" s="22" t="s">
        <v>36</v>
      </c>
      <c r="W123" s="22" t="s">
        <v>36</v>
      </c>
      <c r="X123" s="22" t="s">
        <v>36</v>
      </c>
      <c r="Y123" s="22" t="s">
        <v>36</v>
      </c>
      <c r="Z123" s="137" t="s">
        <v>154</v>
      </c>
      <c r="AA123" s="137" t="s">
        <v>51</v>
      </c>
      <c r="AB123" s="138" t="s">
        <v>43</v>
      </c>
      <c r="AC123" s="195" t="s">
        <v>52</v>
      </c>
      <c r="AD123" s="43" t="str">
        <f>IF('LP I'!J188&gt;=60,"Lansia"," ")</f>
        <v xml:space="preserve"> </v>
      </c>
      <c r="AE123" s="16"/>
      <c r="AF123" s="104" t="s">
        <v>46</v>
      </c>
      <c r="AG123" s="98"/>
    </row>
    <row r="124" spans="1:33">
      <c r="A124" s="97"/>
      <c r="B124" s="13">
        <f t="shared" si="1"/>
        <v>117</v>
      </c>
      <c r="C124" s="134"/>
      <c r="D124" s="135" t="s">
        <v>755</v>
      </c>
      <c r="E124" s="136"/>
      <c r="F124" s="22" t="s">
        <v>36</v>
      </c>
      <c r="G124" s="13" t="s">
        <v>22</v>
      </c>
      <c r="H124" s="138" t="s">
        <v>86</v>
      </c>
      <c r="I124" s="139" t="s">
        <v>756</v>
      </c>
      <c r="J124" s="24">
        <f>'LP V'!$A$2-RIGHT(I124,4)</f>
        <v>3</v>
      </c>
      <c r="K124" s="22" t="s">
        <v>36</v>
      </c>
      <c r="L124" s="22" t="s">
        <v>36</v>
      </c>
      <c r="M124" s="13" t="s">
        <v>40</v>
      </c>
      <c r="N124" s="22" t="s">
        <v>36</v>
      </c>
      <c r="O124" s="13" t="s">
        <v>36</v>
      </c>
      <c r="P124" s="22" t="s">
        <v>36</v>
      </c>
      <c r="Q124" s="13" t="s">
        <v>36</v>
      </c>
      <c r="R124" s="22" t="s">
        <v>36</v>
      </c>
      <c r="S124" s="13" t="s">
        <v>36</v>
      </c>
      <c r="T124" s="22" t="s">
        <v>36</v>
      </c>
      <c r="U124" s="22" t="s">
        <v>36</v>
      </c>
      <c r="V124" s="22" t="s">
        <v>36</v>
      </c>
      <c r="W124" s="22"/>
      <c r="X124" s="22" t="s">
        <v>36</v>
      </c>
      <c r="Y124" s="22" t="s">
        <v>40</v>
      </c>
      <c r="Z124" s="137" t="s">
        <v>36</v>
      </c>
      <c r="AA124" s="137" t="s">
        <v>757</v>
      </c>
      <c r="AB124" s="138" t="s">
        <v>57</v>
      </c>
      <c r="AC124" s="195" t="s">
        <v>58</v>
      </c>
      <c r="AD124" s="43" t="str">
        <f>IF('LP I'!J189&gt;=60,"Lansia"," ")</f>
        <v xml:space="preserve"> </v>
      </c>
      <c r="AE124" s="16"/>
      <c r="AF124" s="104" t="s">
        <v>46</v>
      </c>
      <c r="AG124" s="98"/>
    </row>
    <row r="125" spans="1:33">
      <c r="A125" s="97">
        <v>30</v>
      </c>
      <c r="B125" s="13">
        <f t="shared" si="1"/>
        <v>118</v>
      </c>
      <c r="C125" s="79" t="s">
        <v>456</v>
      </c>
      <c r="D125" s="135" t="s">
        <v>758</v>
      </c>
      <c r="E125" s="136" t="s">
        <v>35</v>
      </c>
      <c r="F125" s="13" t="s">
        <v>21</v>
      </c>
      <c r="G125" s="22" t="s">
        <v>36</v>
      </c>
      <c r="H125" s="138" t="s">
        <v>115</v>
      </c>
      <c r="I125" s="139" t="s">
        <v>759</v>
      </c>
      <c r="J125" s="24">
        <f>'LP V'!$A$2-RIGHT(I125,4)</f>
        <v>41</v>
      </c>
      <c r="K125" s="22" t="s">
        <v>760</v>
      </c>
      <c r="L125" s="13" t="s">
        <v>40</v>
      </c>
      <c r="M125" s="22" t="s">
        <v>36</v>
      </c>
      <c r="N125" s="13" t="s">
        <v>40</v>
      </c>
      <c r="O125" s="22" t="s">
        <v>36</v>
      </c>
      <c r="P125" s="13" t="s">
        <v>40</v>
      </c>
      <c r="Q125" s="22" t="s">
        <v>36</v>
      </c>
      <c r="R125" s="13" t="s">
        <v>40</v>
      </c>
      <c r="S125" s="22" t="s">
        <v>36</v>
      </c>
      <c r="T125" s="22" t="s">
        <v>36</v>
      </c>
      <c r="U125" s="22" t="s">
        <v>36</v>
      </c>
      <c r="V125" s="22" t="s">
        <v>36</v>
      </c>
      <c r="W125" s="22" t="s">
        <v>36</v>
      </c>
      <c r="X125" s="22" t="s">
        <v>36</v>
      </c>
      <c r="Y125" s="22" t="s">
        <v>36</v>
      </c>
      <c r="Z125" s="137" t="s">
        <v>148</v>
      </c>
      <c r="AA125" s="137" t="s">
        <v>76</v>
      </c>
      <c r="AB125" s="138" t="s">
        <v>43</v>
      </c>
      <c r="AC125" s="195" t="s">
        <v>44</v>
      </c>
      <c r="AD125" s="43" t="str">
        <f>IF('LP I'!J190&gt;=60,"Lansia"," ")</f>
        <v xml:space="preserve"> </v>
      </c>
      <c r="AE125" s="16"/>
      <c r="AF125" s="104" t="s">
        <v>46</v>
      </c>
      <c r="AG125" s="98"/>
    </row>
    <row r="126" spans="1:33">
      <c r="A126" s="97"/>
      <c r="B126" s="13">
        <f t="shared" si="1"/>
        <v>119</v>
      </c>
      <c r="C126" s="134"/>
      <c r="D126" s="135" t="s">
        <v>761</v>
      </c>
      <c r="E126" s="136"/>
      <c r="F126" s="22" t="s">
        <v>36</v>
      </c>
      <c r="G126" s="13" t="s">
        <v>22</v>
      </c>
      <c r="H126" s="138" t="s">
        <v>762</v>
      </c>
      <c r="I126" s="139" t="s">
        <v>763</v>
      </c>
      <c r="J126" s="24">
        <f>'LP V'!$A$2-RIGHT(I126,4)</f>
        <v>24</v>
      </c>
      <c r="K126" s="22" t="s">
        <v>36</v>
      </c>
      <c r="L126" s="22" t="s">
        <v>36</v>
      </c>
      <c r="M126" s="13" t="s">
        <v>40</v>
      </c>
      <c r="N126" s="22" t="s">
        <v>36</v>
      </c>
      <c r="O126" s="13" t="s">
        <v>40</v>
      </c>
      <c r="P126" s="22" t="s">
        <v>36</v>
      </c>
      <c r="Q126" s="13" t="s">
        <v>40</v>
      </c>
      <c r="R126" s="22" t="s">
        <v>36</v>
      </c>
      <c r="S126" s="13" t="s">
        <v>40</v>
      </c>
      <c r="T126" s="22" t="s">
        <v>36</v>
      </c>
      <c r="U126" s="22" t="s">
        <v>36</v>
      </c>
      <c r="V126" s="22" t="s">
        <v>36</v>
      </c>
      <c r="W126" s="22" t="s">
        <v>36</v>
      </c>
      <c r="X126" s="22" t="s">
        <v>36</v>
      </c>
      <c r="Y126" s="22" t="s">
        <v>36</v>
      </c>
      <c r="Z126" s="137" t="s">
        <v>148</v>
      </c>
      <c r="AA126" s="137" t="s">
        <v>51</v>
      </c>
      <c r="AB126" s="138" t="s">
        <v>43</v>
      </c>
      <c r="AC126" s="195" t="s">
        <v>52</v>
      </c>
      <c r="AD126" s="43" t="str">
        <f>IF('LP I'!J191&gt;=60,"Lansia"," ")</f>
        <v xml:space="preserve"> </v>
      </c>
      <c r="AE126" s="16"/>
      <c r="AF126" s="104" t="s">
        <v>46</v>
      </c>
      <c r="AG126" s="98"/>
    </row>
    <row r="127" spans="1:33">
      <c r="A127" s="97"/>
      <c r="B127" s="13">
        <f t="shared" si="1"/>
        <v>120</v>
      </c>
      <c r="C127" s="134"/>
      <c r="D127" s="135" t="s">
        <v>764</v>
      </c>
      <c r="E127" s="136"/>
      <c r="F127" s="22" t="s">
        <v>36</v>
      </c>
      <c r="G127" s="13" t="s">
        <v>22</v>
      </c>
      <c r="H127" s="138" t="s">
        <v>762</v>
      </c>
      <c r="I127" s="139" t="s">
        <v>765</v>
      </c>
      <c r="J127" s="24">
        <f>'LP V'!$A$2-RIGHT(I127,4)</f>
        <v>4</v>
      </c>
      <c r="K127" s="22" t="s">
        <v>36</v>
      </c>
      <c r="L127" s="22" t="s">
        <v>36</v>
      </c>
      <c r="M127" s="22" t="s">
        <v>36</v>
      </c>
      <c r="N127" s="22" t="s">
        <v>36</v>
      </c>
      <c r="O127" s="22" t="s">
        <v>36</v>
      </c>
      <c r="P127" s="22" t="s">
        <v>36</v>
      </c>
      <c r="Q127" s="22" t="s">
        <v>36</v>
      </c>
      <c r="R127" s="22" t="s">
        <v>36</v>
      </c>
      <c r="S127" s="22" t="s">
        <v>36</v>
      </c>
      <c r="T127" s="22" t="s">
        <v>36</v>
      </c>
      <c r="U127" s="22" t="s">
        <v>36</v>
      </c>
      <c r="V127" s="22" t="s">
        <v>36</v>
      </c>
      <c r="W127" s="22" t="s">
        <v>36</v>
      </c>
      <c r="X127" s="22" t="s">
        <v>36</v>
      </c>
      <c r="Y127" s="13" t="s">
        <v>40</v>
      </c>
      <c r="Z127" s="22" t="s">
        <v>36</v>
      </c>
      <c r="AA127" s="137" t="s">
        <v>757</v>
      </c>
      <c r="AB127" s="138" t="s">
        <v>57</v>
      </c>
      <c r="AC127" s="195" t="s">
        <v>58</v>
      </c>
      <c r="AD127" s="43" t="str">
        <f>IF('LP I'!J192&gt;=60,"Lansia"," ")</f>
        <v xml:space="preserve"> </v>
      </c>
      <c r="AE127" s="16"/>
      <c r="AF127" s="104" t="s">
        <v>46</v>
      </c>
      <c r="AG127" s="98"/>
    </row>
    <row r="128" spans="1:33">
      <c r="A128" s="97"/>
      <c r="B128" s="13">
        <f t="shared" si="1"/>
        <v>121</v>
      </c>
      <c r="C128" s="134"/>
      <c r="D128" s="135" t="s">
        <v>766</v>
      </c>
      <c r="E128" s="136"/>
      <c r="F128" s="13" t="s">
        <v>21</v>
      </c>
      <c r="G128" s="22" t="s">
        <v>36</v>
      </c>
      <c r="H128" s="138" t="s">
        <v>762</v>
      </c>
      <c r="I128" s="139" t="s">
        <v>767</v>
      </c>
      <c r="J128" s="24">
        <f>'LP V'!$A$2-RIGHT(I128,4)</f>
        <v>2</v>
      </c>
      <c r="K128" s="22" t="s">
        <v>36</v>
      </c>
      <c r="L128" s="22" t="s">
        <v>36</v>
      </c>
      <c r="M128" s="22" t="s">
        <v>36</v>
      </c>
      <c r="N128" s="22" t="s">
        <v>36</v>
      </c>
      <c r="O128" s="22" t="s">
        <v>36</v>
      </c>
      <c r="P128" s="22" t="s">
        <v>36</v>
      </c>
      <c r="Q128" s="22" t="s">
        <v>36</v>
      </c>
      <c r="R128" s="22" t="s">
        <v>36</v>
      </c>
      <c r="S128" s="22" t="s">
        <v>36</v>
      </c>
      <c r="T128" s="22" t="s">
        <v>36</v>
      </c>
      <c r="U128" s="22" t="s">
        <v>36</v>
      </c>
      <c r="V128" s="22" t="s">
        <v>36</v>
      </c>
      <c r="W128" s="22" t="s">
        <v>36</v>
      </c>
      <c r="X128" s="13" t="s">
        <v>40</v>
      </c>
      <c r="Y128" s="22" t="s">
        <v>36</v>
      </c>
      <c r="Z128" s="22" t="s">
        <v>36</v>
      </c>
      <c r="AA128" s="137" t="s">
        <v>757</v>
      </c>
      <c r="AB128" s="138" t="s">
        <v>57</v>
      </c>
      <c r="AC128" s="195" t="s">
        <v>58</v>
      </c>
      <c r="AD128" s="43" t="str">
        <f>IF('LP I'!J193&gt;=60,"Lansia"," ")</f>
        <v xml:space="preserve"> </v>
      </c>
      <c r="AE128" s="16"/>
      <c r="AF128" s="104" t="s">
        <v>46</v>
      </c>
      <c r="AG128" s="98"/>
    </row>
    <row r="129" spans="1:33">
      <c r="A129" s="97"/>
      <c r="B129" s="13"/>
      <c r="C129" s="99"/>
      <c r="D129" s="99"/>
      <c r="E129" s="13"/>
      <c r="F129" s="13"/>
      <c r="G129" s="22"/>
      <c r="H129" s="79"/>
      <c r="I129" s="79"/>
      <c r="J129" s="24"/>
      <c r="K129" s="9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100"/>
      <c r="Y129" s="101"/>
      <c r="Z129" s="102"/>
      <c r="AA129" s="102"/>
      <c r="AB129" s="79"/>
      <c r="AC129" s="103"/>
      <c r="AE129" s="16"/>
      <c r="AF129" s="104" t="s">
        <v>46</v>
      </c>
      <c r="AG129" s="98" t="s">
        <v>36</v>
      </c>
    </row>
    <row r="130" spans="1:33">
      <c r="A130" s="97"/>
      <c r="B130" s="13"/>
      <c r="C130" s="99"/>
      <c r="D130" s="99"/>
      <c r="E130" s="13"/>
      <c r="F130" s="13"/>
      <c r="G130" s="22"/>
      <c r="H130" s="79"/>
      <c r="I130" s="79"/>
      <c r="J130" s="24"/>
      <c r="K130" s="9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100"/>
      <c r="Y130" s="101"/>
      <c r="Z130" s="102"/>
      <c r="AA130" s="102"/>
      <c r="AB130" s="79"/>
      <c r="AC130" s="103"/>
      <c r="AE130" s="16"/>
      <c r="AF130" s="104" t="s">
        <v>46</v>
      </c>
      <c r="AG130" s="98" t="s">
        <v>36</v>
      </c>
    </row>
    <row r="131" spans="1:33" ht="28.5" customHeight="1">
      <c r="A131" s="326" t="s">
        <v>419</v>
      </c>
      <c r="B131" s="327"/>
      <c r="C131" s="327"/>
      <c r="D131" s="327"/>
      <c r="E131" s="327"/>
      <c r="F131" s="26">
        <f>COUNTIF($F$8:$F$129,F133)</f>
        <v>61</v>
      </c>
      <c r="G131" s="26">
        <f>COUNTIF($G$8:$G$129,G133)</f>
        <v>60</v>
      </c>
      <c r="H131" s="79"/>
      <c r="I131" s="79"/>
      <c r="J131" s="79"/>
      <c r="K131" s="79"/>
      <c r="L131" s="79">
        <f>COUNTIF($L$8:$L$129,$K$133)</f>
        <v>57</v>
      </c>
      <c r="M131" s="79">
        <f>COUNTIF($M$8:$M$129,$K$133)</f>
        <v>58</v>
      </c>
      <c r="N131" s="79">
        <f>COUNTIF($N$8:$N$129,$K$133)</f>
        <v>39</v>
      </c>
      <c r="O131" s="79">
        <f>COUNTIF($O$8:$O$129,$K$133)</f>
        <v>35</v>
      </c>
      <c r="P131" s="79">
        <f>COUNTIF($P$8:$P$129,$K$133)</f>
        <v>26</v>
      </c>
      <c r="Q131" s="79">
        <f>COUNTIF($Q$8:$Q$129,$K$133)</f>
        <v>30</v>
      </c>
      <c r="R131" s="79">
        <f>COUNTIF($R$8:$R$129,$K$133)</f>
        <v>28</v>
      </c>
      <c r="S131" s="79">
        <f>COUNTIF($S$8:$S$129,$K$133)</f>
        <v>31</v>
      </c>
      <c r="T131" s="79">
        <f>COUNTIF($T$8:$T$129,$K$133)</f>
        <v>11</v>
      </c>
      <c r="U131" s="79">
        <f>COUNTIF($U$8:$U$129,$K$133)</f>
        <v>9</v>
      </c>
      <c r="V131" s="79">
        <f>COUNTIF($V$8:$V$129,$K$133)</f>
        <v>9</v>
      </c>
      <c r="W131" s="79">
        <f>COUNTIF($W$8:$W$129,$K$133)</f>
        <v>5</v>
      </c>
      <c r="X131" s="79">
        <f>COUNTIF($X$8:$X$129,$K$133)</f>
        <v>13</v>
      </c>
      <c r="Y131" s="79">
        <f>COUNTIF($Y$8:$Y$129,$K$133)</f>
        <v>15</v>
      </c>
      <c r="Z131" s="79"/>
      <c r="AA131" s="79"/>
      <c r="AB131" s="79"/>
      <c r="AC131" s="103"/>
      <c r="AD131" s="43" t="str">
        <f t="shared" ref="AD131:AD152" si="2">IF(J131&gt;=60,"Lansia"," ")</f>
        <v xml:space="preserve"> </v>
      </c>
      <c r="AE131" s="16" t="s">
        <v>36</v>
      </c>
      <c r="AF131" s="104"/>
    </row>
    <row r="132" spans="1:33" ht="13.5" thickBot="1">
      <c r="A132" s="328" t="s">
        <v>420</v>
      </c>
      <c r="B132" s="329"/>
      <c r="C132" s="329"/>
      <c r="D132" s="329"/>
      <c r="E132" s="329"/>
      <c r="F132" s="322">
        <f>F131+G131</f>
        <v>121</v>
      </c>
      <c r="G132" s="323"/>
      <c r="H132" s="105"/>
      <c r="I132" s="105"/>
      <c r="J132" s="105"/>
      <c r="K132" s="105"/>
      <c r="L132" s="322">
        <f>L131+M131</f>
        <v>115</v>
      </c>
      <c r="M132" s="323"/>
      <c r="N132" s="322">
        <f>N131+O131</f>
        <v>74</v>
      </c>
      <c r="O132" s="323"/>
      <c r="P132" s="322">
        <f>P131+Q131</f>
        <v>56</v>
      </c>
      <c r="Q132" s="323"/>
      <c r="R132" s="106">
        <f>R131</f>
        <v>28</v>
      </c>
      <c r="S132" s="106">
        <f>S131</f>
        <v>31</v>
      </c>
      <c r="T132" s="322">
        <f>T131+U131</f>
        <v>20</v>
      </c>
      <c r="U132" s="323"/>
      <c r="V132" s="322">
        <f>V131+W131</f>
        <v>14</v>
      </c>
      <c r="W132" s="323"/>
      <c r="X132" s="324">
        <f>X131+Y131</f>
        <v>28</v>
      </c>
      <c r="Y132" s="325"/>
      <c r="Z132" s="105"/>
      <c r="AA132" s="105"/>
      <c r="AB132" s="105"/>
      <c r="AC132" s="107"/>
      <c r="AD132" s="43" t="str">
        <f t="shared" si="2"/>
        <v xml:space="preserve"> </v>
      </c>
      <c r="AE132" s="16" t="s">
        <v>36</v>
      </c>
      <c r="AF132" s="104"/>
    </row>
    <row r="133" spans="1:33" ht="13.5" thickTop="1">
      <c r="A133" s="108"/>
      <c r="B133" s="17"/>
      <c r="C133" s="82"/>
      <c r="D133" s="104"/>
      <c r="E133" s="17"/>
      <c r="F133" s="109" t="s">
        <v>21</v>
      </c>
      <c r="G133" s="110" t="s">
        <v>22</v>
      </c>
      <c r="H133" s="17"/>
      <c r="I133" s="111"/>
      <c r="J133" s="112" t="s">
        <v>43</v>
      </c>
      <c r="K133" s="40" t="s">
        <v>40</v>
      </c>
      <c r="L133" s="318">
        <f>COUNTIF($AB$8:$AB$124,J133)</f>
        <v>57</v>
      </c>
      <c r="M133" s="318"/>
      <c r="N133" s="319"/>
      <c r="O133" s="113"/>
      <c r="P133" s="279" t="s">
        <v>421</v>
      </c>
      <c r="Q133" s="279"/>
      <c r="R133" s="42">
        <f>COUNTIFS($F$129:$F$129,"L",$Z$129:$Z$129,"=S3")</f>
        <v>0</v>
      </c>
      <c r="S133" s="42">
        <f>COUNTIFS($G$129:$G$129,"P",$Z$129:$Z$129,"=S3")</f>
        <v>0</v>
      </c>
      <c r="T133" s="43"/>
      <c r="U133" s="280" t="s">
        <v>422</v>
      </c>
      <c r="V133" s="280"/>
      <c r="W133" s="280"/>
      <c r="X133" s="281"/>
      <c r="Y133" s="44">
        <f>COUNTIFS($F$129:$F$129,"L",$AA$129:$AA$129,"=Buruh")</f>
        <v>0</v>
      </c>
      <c r="Z133" s="45">
        <f>COUNTIFS($G$129:$G$129,"P",$AA$129:$AA$129,"=Buruh")</f>
        <v>0</v>
      </c>
      <c r="AA133" s="43"/>
      <c r="AB133" s="43"/>
      <c r="AC133" s="114"/>
      <c r="AD133" s="43" t="str">
        <f t="shared" si="2"/>
        <v>Lansia</v>
      </c>
    </row>
    <row r="134" spans="1:33">
      <c r="B134" s="46">
        <f>COUNT(A8:A129)</f>
        <v>30</v>
      </c>
      <c r="F134" s="117" t="s">
        <v>22</v>
      </c>
      <c r="G134" s="82"/>
      <c r="H134" s="114"/>
      <c r="J134" s="118" t="s">
        <v>57</v>
      </c>
      <c r="K134" s="52" t="s">
        <v>40</v>
      </c>
      <c r="L134" s="318">
        <f>COUNTIF($AB$8:$AB$124,J134)</f>
        <v>60</v>
      </c>
      <c r="M134" s="318"/>
      <c r="N134" s="319"/>
      <c r="O134" s="119"/>
      <c r="P134" s="266" t="s">
        <v>166</v>
      </c>
      <c r="Q134" s="266"/>
      <c r="R134" s="54">
        <f>COUNTIFS($F$129:$F$129,"L",$Z$129:$Z$129,"=S2")</f>
        <v>0</v>
      </c>
      <c r="S134" s="54">
        <f>COUNTIFS($G$129:$G$129,"P",$Z$129:$Z$129,"=S2")</f>
        <v>0</v>
      </c>
      <c r="T134" s="55"/>
      <c r="U134" s="267" t="s">
        <v>423</v>
      </c>
      <c r="V134" s="267"/>
      <c r="W134" s="267"/>
      <c r="X134" s="268"/>
      <c r="Y134" s="56">
        <f>COUNTIFS($F$129:$F$129,"L",$AA$129:$AA$129,"=Tukang Bengkel")</f>
        <v>0</v>
      </c>
      <c r="Z134" s="54">
        <f>COUNTIFS($G$129:$G$129,"P",$AA$129:$AA$129,"=Tukang Bengkel")</f>
        <v>0</v>
      </c>
      <c r="AA134" s="57"/>
      <c r="AB134" s="58"/>
      <c r="AD134" s="43" t="str">
        <f t="shared" si="2"/>
        <v>Lansia</v>
      </c>
    </row>
    <row r="135" spans="1:33" ht="15">
      <c r="D135" s="120"/>
      <c r="F135" s="82"/>
      <c r="G135" s="82"/>
      <c r="H135" s="121"/>
      <c r="J135" s="313" t="s">
        <v>419</v>
      </c>
      <c r="K135" s="315"/>
      <c r="L135" s="316">
        <f>SUM(L133:N134)</f>
        <v>117</v>
      </c>
      <c r="M135" s="316"/>
      <c r="N135" s="317"/>
      <c r="O135" s="119"/>
      <c r="P135" s="266" t="s">
        <v>75</v>
      </c>
      <c r="Q135" s="266"/>
      <c r="R135" s="54">
        <f>COUNTIFS($F$129:$F$129,"L",$Z$129:$Z$129,"=s1")</f>
        <v>0</v>
      </c>
      <c r="S135" s="54">
        <f>COUNTIFS($G$129:$G$129,"P",$Z$129:$Z$129,"=S1")</f>
        <v>0</v>
      </c>
      <c r="T135" s="59"/>
      <c r="U135" s="267" t="s">
        <v>425</v>
      </c>
      <c r="V135" s="267"/>
      <c r="W135" s="267"/>
      <c r="X135" s="268"/>
      <c r="Y135" s="56">
        <f>COUNTIFS($F$129:$F$129,"L",$AA$129:$AA$129,"=prt")</f>
        <v>0</v>
      </c>
      <c r="Z135" s="54">
        <f>COUNTIFS($G$129:$G$129,"P",$AA$129:$AA$129,"=prt")</f>
        <v>0</v>
      </c>
      <c r="AA135" s="60"/>
      <c r="AB135" s="58"/>
      <c r="AD135" s="43" t="str">
        <f t="shared" si="2"/>
        <v>Lansia</v>
      </c>
    </row>
    <row r="136" spans="1:33">
      <c r="F136" s="82"/>
      <c r="G136" s="122"/>
      <c r="H136" s="114"/>
      <c r="J136" s="123" t="s">
        <v>82</v>
      </c>
      <c r="K136" s="124"/>
      <c r="L136" s="320">
        <f>COUNTIF($K$8:$K$124,J136)</f>
        <v>3</v>
      </c>
      <c r="M136" s="320"/>
      <c r="N136" s="321"/>
      <c r="O136" s="119"/>
      <c r="P136" s="266" t="s">
        <v>157</v>
      </c>
      <c r="Q136" s="266"/>
      <c r="R136" s="54">
        <f>COUNTIFS($F$129:$F$129,"L",$Z$129:$Z$129,"=d4")</f>
        <v>0</v>
      </c>
      <c r="S136" s="54">
        <f>COUNTIFS($G$129:$G$129,"P",$Z$129:$Z$129,"=d4")</f>
        <v>0</v>
      </c>
      <c r="T136" s="43"/>
      <c r="U136" s="267" t="s">
        <v>51</v>
      </c>
      <c r="V136" s="267"/>
      <c r="W136" s="267"/>
      <c r="X136" s="268"/>
      <c r="Y136" s="56">
        <f>COUNTIFS($F$129:$F$129,"L",$AA$129:$AA$129,"=irt")</f>
        <v>0</v>
      </c>
      <c r="Z136" s="54">
        <f>COUNTIFS($G$129:$G$129,"P",$AA$129:$AA$129,"=irt")</f>
        <v>0</v>
      </c>
      <c r="AA136" s="60"/>
      <c r="AB136" s="58"/>
      <c r="AD136" s="43" t="str">
        <f t="shared" si="2"/>
        <v>Lansia</v>
      </c>
    </row>
    <row r="137" spans="1:33">
      <c r="F137" s="82"/>
      <c r="G137" s="82"/>
      <c r="H137" s="114"/>
      <c r="J137" s="123" t="s">
        <v>378</v>
      </c>
      <c r="K137" s="124"/>
      <c r="L137" s="318">
        <f>COUNTIF($K$8:$K$124,J137)</f>
        <v>1</v>
      </c>
      <c r="M137" s="318"/>
      <c r="N137" s="319"/>
      <c r="O137" s="119"/>
      <c r="P137" s="266" t="s">
        <v>154</v>
      </c>
      <c r="Q137" s="266"/>
      <c r="R137" s="54">
        <f>COUNTIFS($F$129:$F$129,"L",$Z$129:$Z$129,"=d3")</f>
        <v>0</v>
      </c>
      <c r="S137" s="54">
        <f>COUNTIFS($G$129:$G$129,"P",$Z$129:$Z$129,"=d3")</f>
        <v>0</v>
      </c>
      <c r="T137" s="43"/>
      <c r="U137" s="267" t="s">
        <v>283</v>
      </c>
      <c r="V137" s="267"/>
      <c r="W137" s="267"/>
      <c r="X137" s="268"/>
      <c r="Y137" s="56">
        <f>COUNTIFS($F$129:$F$129,"L",$AA$129:$AA$129,"=Tukang Batu")</f>
        <v>0</v>
      </c>
      <c r="Z137" s="54">
        <f>COUNTIFS($G$129:$G$129,"P",$AA$129:$AA$129,"=Tukang Batu")</f>
        <v>0</v>
      </c>
      <c r="AA137" s="60"/>
      <c r="AB137" s="58"/>
      <c r="AD137" s="43" t="str">
        <f t="shared" si="2"/>
        <v>Lansia</v>
      </c>
    </row>
    <row r="138" spans="1:33">
      <c r="F138" s="82"/>
      <c r="G138" s="82"/>
      <c r="H138" s="114"/>
      <c r="J138" s="123" t="s">
        <v>429</v>
      </c>
      <c r="K138" s="52"/>
      <c r="L138" s="318">
        <f>SUM(T132:Y132)</f>
        <v>62</v>
      </c>
      <c r="M138" s="319"/>
      <c r="N138" s="319"/>
      <c r="O138" s="119"/>
      <c r="P138" s="313" t="s">
        <v>430</v>
      </c>
      <c r="Q138" s="314"/>
      <c r="R138" s="54">
        <f>COUNTIFS($F$129:$F$129,"L",$Z$129:$Z$129,"=d2")</f>
        <v>0</v>
      </c>
      <c r="S138" s="54">
        <f>COUNTIFS($G$129:$G$129,"P",$Z$129:$Z$129,"=d2")</f>
        <v>0</v>
      </c>
      <c r="T138" s="43"/>
      <c r="U138" s="267" t="s">
        <v>94</v>
      </c>
      <c r="V138" s="267"/>
      <c r="W138" s="267"/>
      <c r="X138" s="268"/>
      <c r="Y138" s="56">
        <f>COUNTIFS($F$129:$F$129,"L",$AA$129:$AA$129,"=mahasiswa")</f>
        <v>0</v>
      </c>
      <c r="Z138" s="54">
        <f>COUNTIFS($G$129:$G$129,"P",$AA$129:$AA$129,"=mahasiswa")</f>
        <v>0</v>
      </c>
      <c r="AA138" s="60"/>
      <c r="AB138" s="58"/>
      <c r="AD138" s="43" t="str">
        <f t="shared" si="2"/>
        <v>Lansia</v>
      </c>
    </row>
    <row r="139" spans="1:33">
      <c r="F139" s="82"/>
      <c r="G139" s="82"/>
      <c r="H139" s="125"/>
      <c r="J139" s="123" t="s">
        <v>432</v>
      </c>
      <c r="K139" s="52"/>
      <c r="L139" s="318">
        <f>SUM(R132:S132)</f>
        <v>59</v>
      </c>
      <c r="M139" s="319"/>
      <c r="N139" s="319"/>
      <c r="O139" s="119"/>
      <c r="P139" s="313" t="s">
        <v>433</v>
      </c>
      <c r="Q139" s="314"/>
      <c r="R139" s="54">
        <f>COUNTIFS($F$129:$F$129,"L",$Z$129:$Z$129,"=d1")</f>
        <v>0</v>
      </c>
      <c r="S139" s="54">
        <f>COUNTIFS($G$129:$G$129,"P",$Z$129:$Z$129,"=d1")</f>
        <v>0</v>
      </c>
      <c r="T139" s="43"/>
      <c r="U139" s="267" t="s">
        <v>56</v>
      </c>
      <c r="V139" s="267"/>
      <c r="W139" s="267"/>
      <c r="X139" s="268"/>
      <c r="Y139" s="56">
        <f>COUNTIFS($F$129:$F$129,"L",$AA$129:$AA$129,"=siswa")</f>
        <v>0</v>
      </c>
      <c r="Z139" s="54">
        <f>COUNTIFS($G$129:$G$129,"P",$AA$129:$AA$129,"=siswa")</f>
        <v>0</v>
      </c>
      <c r="AA139" s="60"/>
      <c r="AB139" s="58"/>
      <c r="AD139" s="43" t="str">
        <f t="shared" si="2"/>
        <v>Lansia</v>
      </c>
    </row>
    <row r="140" spans="1:33">
      <c r="F140" s="82"/>
      <c r="G140" s="82"/>
      <c r="H140" s="114"/>
      <c r="J140" s="313" t="s">
        <v>419</v>
      </c>
      <c r="K140" s="315"/>
      <c r="L140" s="316">
        <f>SUM(L138:N139)</f>
        <v>121</v>
      </c>
      <c r="M140" s="317"/>
      <c r="N140" s="317"/>
      <c r="O140" s="119"/>
      <c r="P140" s="313" t="s">
        <v>55</v>
      </c>
      <c r="Q140" s="314"/>
      <c r="R140" s="54">
        <f>COUNTIFS($F$129:$F$129,"L",$Z$129:$Z$129,"=SMA")</f>
        <v>0</v>
      </c>
      <c r="S140" s="54">
        <f>COUNTIFS($G$129:$G$129,"P",$Z$129:$Z$129,"=Sma")</f>
        <v>0</v>
      </c>
      <c r="T140" s="43"/>
      <c r="U140" s="267" t="s">
        <v>125</v>
      </c>
      <c r="V140" s="267"/>
      <c r="W140" s="267"/>
      <c r="X140" s="268"/>
      <c r="Y140" s="56">
        <f>COUNTIFS($F$129:$F$129,"L",$AA$129:$AA$129,"=pelaut")</f>
        <v>0</v>
      </c>
      <c r="Z140" s="54">
        <f>COUNTIFS($G$129:$G$129,"P",$AA$129:$AA$129,"=pelaut")</f>
        <v>0</v>
      </c>
      <c r="AA140" s="60"/>
      <c r="AB140" s="58"/>
      <c r="AD140" s="43" t="str">
        <f t="shared" si="2"/>
        <v>Lansia</v>
      </c>
    </row>
    <row r="141" spans="1:33">
      <c r="F141" s="82"/>
      <c r="G141" s="82"/>
      <c r="H141" s="114"/>
      <c r="J141" s="116" t="s">
        <v>434</v>
      </c>
      <c r="L141" s="71">
        <f>COUNTIFS($F$8:$F$124,"L",$AD$8:$AD$124,"=Lansia")</f>
        <v>6</v>
      </c>
      <c r="M141" s="71">
        <f>COUNTIFS($G$8:$G$124,"P",$AD$8:$AD$124,"=Lansia")</f>
        <v>4</v>
      </c>
      <c r="N141" s="72"/>
      <c r="O141" s="126"/>
      <c r="P141" s="313" t="s">
        <v>148</v>
      </c>
      <c r="Q141" s="314"/>
      <c r="R141" s="54">
        <f>COUNTIFS($F$129:$F$129,"L",$Z$129:$Z$129,"=SMU")</f>
        <v>0</v>
      </c>
      <c r="S141" s="54">
        <f>COUNTIFS($G$129:$G$129,"P",$Z$129:$Z$129,"=Smu")</f>
        <v>0</v>
      </c>
      <c r="T141" s="43"/>
      <c r="U141" s="267" t="s">
        <v>167</v>
      </c>
      <c r="V141" s="267"/>
      <c r="W141" s="267"/>
      <c r="X141" s="268"/>
      <c r="Y141" s="56">
        <f>COUNTIFS($F$129:$F$129,"L",$AA$129:$AA$129,"=pog")</f>
        <v>0</v>
      </c>
      <c r="Z141" s="54">
        <f>COUNTIFS($G$129:$G$129,"P",$AA$129:$AA$129,"=pog")</f>
        <v>0</v>
      </c>
      <c r="AA141" s="60"/>
      <c r="AB141" s="58"/>
      <c r="AD141" s="43" t="str">
        <f t="shared" si="2"/>
        <v>Lansia</v>
      </c>
    </row>
    <row r="142" spans="1:33">
      <c r="O142" s="126"/>
      <c r="P142" s="313" t="s">
        <v>50</v>
      </c>
      <c r="Q142" s="314"/>
      <c r="R142" s="54">
        <f>COUNTIFS($F$129:$F$129,"L",$Z$129:$Z$129,"=SMK")</f>
        <v>0</v>
      </c>
      <c r="S142" s="54">
        <f>COUNTIFS($G$129:$G$129,"P",$Z$129:$Z$129,"=Smk")</f>
        <v>0</v>
      </c>
      <c r="T142" s="43"/>
      <c r="U142" s="267" t="s">
        <v>106</v>
      </c>
      <c r="V142" s="267"/>
      <c r="W142" s="267"/>
      <c r="X142" s="268"/>
      <c r="Y142" s="56">
        <f>COUNTIFS($F$129:$F$129,"L",$AA$129:$AA$129,"=tani")</f>
        <v>0</v>
      </c>
      <c r="Z142" s="54">
        <f>COUNTIFS($G$129:$G$129,"P",$AA$129:$AA$129,"=tani")</f>
        <v>0</v>
      </c>
      <c r="AA142" s="60"/>
      <c r="AB142" s="58"/>
      <c r="AD142" s="43" t="str">
        <f t="shared" si="2"/>
        <v xml:space="preserve"> </v>
      </c>
    </row>
    <row r="143" spans="1:33">
      <c r="K143" s="127" t="s">
        <v>435</v>
      </c>
      <c r="L143" s="128">
        <f>COUNTIFS($F$8:$F$124,"L",$AF$8:$AF$124,"=Luar Daerah")</f>
        <v>1</v>
      </c>
      <c r="M143" s="128">
        <f>COUNTIFS($G$8:$G$124,"P",$AF$8:$AF$124,"=Luar Daerah")</f>
        <v>2</v>
      </c>
      <c r="N143" s="129"/>
      <c r="O143" s="126"/>
      <c r="P143" s="313" t="s">
        <v>61</v>
      </c>
      <c r="Q143" s="314"/>
      <c r="R143" s="54">
        <f>COUNTIFS($F$129:$F$129,"L",$Z$129:$Z$129,"=Smp")</f>
        <v>0</v>
      </c>
      <c r="S143" s="54">
        <f>COUNTIFS($G$129:$G$129,"P",$Z$129:$Z$129,"=Smp")</f>
        <v>0</v>
      </c>
      <c r="T143" s="43"/>
      <c r="U143" s="267" t="s">
        <v>436</v>
      </c>
      <c r="V143" s="267"/>
      <c r="W143" s="267"/>
      <c r="X143" s="268"/>
      <c r="Y143" s="56">
        <f>COUNTIFS($F$129:$F$129,"L",$AA$129:$AA$129,"=guru")</f>
        <v>0</v>
      </c>
      <c r="Z143" s="54">
        <f>COUNTIFS($G$129:$G$129,"P",$AA$129:$AA$129,"=guru")</f>
        <v>0</v>
      </c>
      <c r="AA143" s="60"/>
      <c r="AB143" s="58"/>
      <c r="AD143" s="43" t="str">
        <f t="shared" si="2"/>
        <v xml:space="preserve"> </v>
      </c>
    </row>
    <row r="144" spans="1:33">
      <c r="K144" s="77" t="s">
        <v>437</v>
      </c>
      <c r="L144" s="77" t="s">
        <v>21</v>
      </c>
      <c r="M144" s="77" t="s">
        <v>22</v>
      </c>
      <c r="N144" s="77" t="s">
        <v>438</v>
      </c>
      <c r="O144" s="126" t="s">
        <v>439</v>
      </c>
      <c r="P144" s="313" t="s">
        <v>41</v>
      </c>
      <c r="Q144" s="314"/>
      <c r="R144" s="54">
        <f>COUNTIFS($F$129:$F$129,"L",$Z$129:$Z$129,"=Sd")</f>
        <v>0</v>
      </c>
      <c r="S144" s="54">
        <f>COUNTIFS($G$129:$G$129,"P",$Z$129:$Z$129,"=Sd")</f>
        <v>0</v>
      </c>
      <c r="T144" s="78"/>
      <c r="U144" s="267" t="s">
        <v>440</v>
      </c>
      <c r="V144" s="267"/>
      <c r="W144" s="267"/>
      <c r="X144" s="268"/>
      <c r="Y144" s="56">
        <f>COUNTIFS($F$129:$F$129,"L",$AA$129:$AA$129,"=Tukang bentor")</f>
        <v>0</v>
      </c>
      <c r="Z144" s="54">
        <f>COUNTIFS($G$129:$G$129,"P",$AA$129:$AA$129,"=Tukang bentor")</f>
        <v>0</v>
      </c>
      <c r="AA144" s="60"/>
      <c r="AB144" s="58"/>
      <c r="AD144" s="43" t="str">
        <f t="shared" si="2"/>
        <v xml:space="preserve"> </v>
      </c>
    </row>
    <row r="145" spans="11:32">
      <c r="K145" s="79" t="s">
        <v>441</v>
      </c>
      <c r="L145" s="75">
        <f>COUNTIFS($F$8:$F$124,"L",$AG$8:$AG$124,"=Yatim")</f>
        <v>0</v>
      </c>
      <c r="M145" s="75">
        <f>COUNTIFS($G$8:$G$124,"P",$AG$8:$AG$124,"=Yatim")</f>
        <v>0</v>
      </c>
      <c r="N145" s="99">
        <f>SUM(L145:M145)</f>
        <v>0</v>
      </c>
      <c r="O145" s="126"/>
      <c r="P145" s="313" t="s">
        <v>442</v>
      </c>
      <c r="Q145" s="314"/>
      <c r="R145" s="54">
        <f>COUNTIFS($F$129:$F$129,"L",$Z$129:$Z$129,"=pgak")</f>
        <v>0</v>
      </c>
      <c r="S145" s="54">
        <f>COUNTIFS($G$129:$G$129,"P",$Z$129:$Z$129,"=pgak")</f>
        <v>0</v>
      </c>
      <c r="T145" s="80"/>
      <c r="U145" s="267" t="s">
        <v>207</v>
      </c>
      <c r="V145" s="267"/>
      <c r="W145" s="267"/>
      <c r="X145" s="268"/>
      <c r="Y145" s="56">
        <f>COUNTIFS($F$129:$F$129,"L",$AA$129:$AA$129,"=pns")</f>
        <v>0</v>
      </c>
      <c r="Z145" s="54">
        <f>COUNTIFS($G$129:$G$129,"P",$AA$129:$AA$129,"=pns")</f>
        <v>0</v>
      </c>
      <c r="AA145" s="60"/>
      <c r="AB145" s="58"/>
      <c r="AD145" s="43" t="str">
        <f t="shared" si="2"/>
        <v xml:space="preserve"> </v>
      </c>
    </row>
    <row r="146" spans="11:32">
      <c r="K146" s="79" t="s">
        <v>443</v>
      </c>
      <c r="L146" s="75">
        <f>COUNTIFS($F$8:$F$124,"L",$AG$8:$AG$124,"=Piatu")</f>
        <v>0</v>
      </c>
      <c r="M146" s="75">
        <f>COUNTIFS($G$8:$G$124,"P",$AG$8:$AG$124,"=Piatu")</f>
        <v>0</v>
      </c>
      <c r="N146" s="99">
        <f t="shared" ref="N146:N147" si="3">SUM(L146:M146)</f>
        <v>0</v>
      </c>
      <c r="P146" s="313" t="s">
        <v>68</v>
      </c>
      <c r="Q146" s="314"/>
      <c r="R146" s="54">
        <f>COUNTIFS($F$129:$F$129,"L",$Z$129:$Z$129,"=Sla")</f>
        <v>0</v>
      </c>
      <c r="S146" s="54">
        <f>COUNTIFS($G$129:$G$129,"P",$Z$129:$Z$129,"=Sla")</f>
        <v>0</v>
      </c>
      <c r="T146" s="43"/>
      <c r="U146" s="267" t="s">
        <v>444</v>
      </c>
      <c r="V146" s="267"/>
      <c r="W146" s="267"/>
      <c r="X146" s="268"/>
      <c r="Y146" s="56">
        <f>COUNTIFS($F$129:$F$129,"L",$AA$129:$AA$129,"=satpol")</f>
        <v>0</v>
      </c>
      <c r="Z146" s="54">
        <f>COUNTIFS($G$129:$G$129,"P",$AA$129:$AA$129,"=satpol")</f>
        <v>0</v>
      </c>
      <c r="AA146" s="60"/>
      <c r="AB146" s="58"/>
      <c r="AD146" s="43" t="str">
        <f t="shared" si="2"/>
        <v xml:space="preserve"> </v>
      </c>
    </row>
    <row r="147" spans="11:32">
      <c r="K147" s="79" t="s">
        <v>445</v>
      </c>
      <c r="L147" s="75">
        <f>COUNTIFS($F$8:$F$124,"L",$AG$8:$AG$124,"=YP")</f>
        <v>0</v>
      </c>
      <c r="M147" s="75">
        <f>COUNTIFS($G$8:$G$124,"P",$AG$8:$AG$124,"=YP")</f>
        <v>0</v>
      </c>
      <c r="N147" s="99">
        <f t="shared" si="3"/>
        <v>0</v>
      </c>
      <c r="P147" s="313" t="s">
        <v>446</v>
      </c>
      <c r="Q147" s="314"/>
      <c r="R147" s="54">
        <f>COUNTIFS($F$129:$F$129,"L",$Z$129:$Z$129,"=Slm")</f>
        <v>0</v>
      </c>
      <c r="S147" s="54">
        <f>COUNTIFS($G$129:$G$129,"P",$Z$129:$Z$129,"=Slm")</f>
        <v>0</v>
      </c>
      <c r="T147" s="43"/>
      <c r="U147" s="267" t="s">
        <v>192</v>
      </c>
      <c r="V147" s="267"/>
      <c r="W147" s="267"/>
      <c r="X147" s="268"/>
      <c r="Y147" s="56">
        <f>COUNTIFS($F$129:$F$129,"L",$AA$129:$AA$129,"=sopir")</f>
        <v>0</v>
      </c>
      <c r="Z147" s="54">
        <f>COUNTIFS($G$129:$G$129,"P",$AA$129:$AA$129,"=sopir")</f>
        <v>0</v>
      </c>
      <c r="AA147" s="60"/>
      <c r="AB147" s="58"/>
      <c r="AD147" s="43" t="str">
        <f t="shared" si="2"/>
        <v xml:space="preserve"> </v>
      </c>
    </row>
    <row r="148" spans="11:32">
      <c r="P148" s="313" t="s">
        <v>447</v>
      </c>
      <c r="Q148" s="314"/>
      <c r="R148" s="54">
        <f>COUNTIFS($F$129:$F$129,"L",$Z$129:$Z$129,"=Sr")</f>
        <v>0</v>
      </c>
      <c r="S148" s="54">
        <f>COUNTIFS($G$129:$G$129,"P",$Z$129:$Z$129,"=Sr")</f>
        <v>0</v>
      </c>
      <c r="T148" s="43"/>
      <c r="U148" s="267" t="s">
        <v>76</v>
      </c>
      <c r="V148" s="267"/>
      <c r="W148" s="267"/>
      <c r="X148" s="268"/>
      <c r="Y148" s="56">
        <f>COUNTIFS($F$129:$F$129,"L",$AA$129:$AA$129,"=swasta")</f>
        <v>0</v>
      </c>
      <c r="Z148" s="54">
        <f>COUNTIFS($G$129:$G$129,"P",$AA$129:$AA$129,"=swasta")</f>
        <v>0</v>
      </c>
      <c r="AA148" s="60"/>
      <c r="AB148" s="58"/>
      <c r="AD148" s="43" t="str">
        <f t="shared" si="2"/>
        <v xml:space="preserve"> </v>
      </c>
    </row>
    <row r="149" spans="11:32">
      <c r="P149" s="313" t="s">
        <v>448</v>
      </c>
      <c r="Q149" s="314"/>
      <c r="R149" s="54">
        <f>COUNTIFS($F$129:$F$129,"L",$Z$129:$Z$129,"=tk")</f>
        <v>0</v>
      </c>
      <c r="S149" s="54">
        <f>COUNTIFS($G$129:$G$129,"P",$Z$129:$Z$129,"=tk")</f>
        <v>0</v>
      </c>
      <c r="T149" s="43"/>
      <c r="U149" s="267" t="s">
        <v>271</v>
      </c>
      <c r="V149" s="267"/>
      <c r="W149" s="267"/>
      <c r="X149" s="268"/>
      <c r="Y149" s="56">
        <f>COUNTIFS($F$129:$F$129,"L",$AA$129:$AA$129,"=Tukang kayu")</f>
        <v>0</v>
      </c>
      <c r="Z149" s="54">
        <f>COUNTIFS($G$129:$G$129,"P",$AA$129:$AA$129,"=Tukang kayu")</f>
        <v>0</v>
      </c>
      <c r="AA149" s="81"/>
      <c r="AB149" s="82"/>
      <c r="AD149" s="43" t="str">
        <f t="shared" si="2"/>
        <v xml:space="preserve"> </v>
      </c>
    </row>
    <row r="150" spans="11:32">
      <c r="P150" s="313" t="s">
        <v>228</v>
      </c>
      <c r="Q150" s="314"/>
      <c r="R150" s="54">
        <f>COUNTIFS($F$129:$F$129,"L",$Z$129:$Z$129,"=paud")</f>
        <v>0</v>
      </c>
      <c r="S150" s="54">
        <f>COUNTIFS($G$129:$G$129,"P",$Z$129:$Z$129,"=paud")</f>
        <v>0</v>
      </c>
      <c r="T150" s="43"/>
      <c r="U150" s="267" t="s">
        <v>42</v>
      </c>
      <c r="V150" s="267"/>
      <c r="W150" s="267"/>
      <c r="X150" s="268"/>
      <c r="Y150" s="56">
        <f>COUNTIFS($F$129:$F$129,"L",$AA$129:$AA$129,"=wiraswasta")</f>
        <v>0</v>
      </c>
      <c r="Z150" s="54">
        <f>COUNTIFS($G$129:$G$129,"P",$AA$129:$AA$129,"=wiraswasta")</f>
        <v>0</v>
      </c>
      <c r="AA150" s="81"/>
      <c r="AB150" s="82"/>
      <c r="AD150" s="43" t="str">
        <f t="shared" si="2"/>
        <v xml:space="preserve"> </v>
      </c>
    </row>
    <row r="151" spans="11:32">
      <c r="P151" s="313" t="s">
        <v>181</v>
      </c>
      <c r="Q151" s="314"/>
      <c r="R151" s="54">
        <f>COUNTIFS($F$129:$F$129,"L",$Z$129:$Z$129,"=pgslp")</f>
        <v>0</v>
      </c>
      <c r="S151" s="54">
        <f>COUNTIFS($G$129:$G$129,"P",$Z$129:$Z$129,"=pgslp")</f>
        <v>0</v>
      </c>
      <c r="T151" s="43"/>
      <c r="U151" s="267" t="s">
        <v>254</v>
      </c>
      <c r="V151" s="267"/>
      <c r="W151" s="267"/>
      <c r="X151" s="268"/>
      <c r="Y151" s="56">
        <f>COUNTIFS($F$129:$F$129,"L",$AA$129:$AA$129,"=tni")</f>
        <v>0</v>
      </c>
      <c r="Z151" s="54">
        <f>COUNTIFS($G$129:$G$129,"P",$AA$129:$AA$129,"=tni")</f>
        <v>0</v>
      </c>
      <c r="AA151" s="81"/>
      <c r="AB151" s="82"/>
      <c r="AD151" s="43" t="str">
        <f t="shared" si="2"/>
        <v xml:space="preserve"> </v>
      </c>
    </row>
    <row r="152" spans="11:32">
      <c r="P152" s="313" t="s">
        <v>449</v>
      </c>
      <c r="Q152" s="314"/>
      <c r="R152" s="54">
        <f>COUNTIFS($F$129:$F$129,"L",$Z$129:$Z$129,"=Smea")</f>
        <v>0</v>
      </c>
      <c r="S152" s="54">
        <f>COUNTIFS($G$129:$G$129,"P",$Z$129:$Z$129,"=Smea")</f>
        <v>0</v>
      </c>
      <c r="T152" s="43"/>
      <c r="U152" s="267" t="s">
        <v>414</v>
      </c>
      <c r="V152" s="267"/>
      <c r="W152" s="267"/>
      <c r="X152" s="268"/>
      <c r="Y152" s="56">
        <f>COUNTIFS($F$129:$F$129,"L",$AA$129:$AA$129,"=polri")</f>
        <v>0</v>
      </c>
      <c r="Z152" s="54">
        <f>COUNTIFS($G$129:$G$129,"P",$AA$129:$AA$129,"=polri")</f>
        <v>0</v>
      </c>
      <c r="AA152" s="81"/>
      <c r="AB152" s="83"/>
      <c r="AD152" s="43" t="str">
        <f t="shared" si="2"/>
        <v xml:space="preserve"> </v>
      </c>
    </row>
    <row r="153" spans="11:32">
      <c r="P153" s="313" t="s">
        <v>237</v>
      </c>
      <c r="Q153" s="314"/>
      <c r="R153" s="54">
        <f>COUNTIFS($F$129:$F$129,"L",$Z$129:$Z$129,"=Stm")</f>
        <v>0</v>
      </c>
      <c r="S153" s="54">
        <f>COUNTIFS($G$129:$G$129,"P",$Z$129:$Z$129,"=Stm")</f>
        <v>0</v>
      </c>
      <c r="T153" s="43"/>
      <c r="U153" s="269" t="s">
        <v>450</v>
      </c>
      <c r="V153" s="269"/>
      <c r="W153" s="269"/>
      <c r="X153" s="270"/>
      <c r="Y153" s="56">
        <f>COUNTIFS($F$129:$F$129,"L",$AA$129:$AA$129,"=pensiunan pog")</f>
        <v>0</v>
      </c>
      <c r="Z153" s="54">
        <f>COUNTIFS($G$129:$G$129,"P",$AA$129:$AA$129,"=pensiunan pog")</f>
        <v>0</v>
      </c>
      <c r="AA153" s="81"/>
      <c r="AB153" s="82"/>
    </row>
    <row r="154" spans="11:32">
      <c r="K154" s="84" t="s">
        <v>419</v>
      </c>
      <c r="L154" s="259">
        <f>SUM(R133:R154)</f>
        <v>0</v>
      </c>
      <c r="M154" s="260"/>
      <c r="N154" s="259">
        <f>SUM(S133:S154)</f>
        <v>0</v>
      </c>
      <c r="O154" s="260"/>
      <c r="P154" s="311" t="s">
        <v>451</v>
      </c>
      <c r="Q154" s="312"/>
      <c r="R154" s="54">
        <f>COUNTIFS($F$129:$F$129,"L",$Z$129:$Z$129,"=-")</f>
        <v>0</v>
      </c>
      <c r="S154" s="54">
        <f>COUNTIFS($G$129:$G$129,"P",$Z$129:$Z$129,"=-")</f>
        <v>0</v>
      </c>
      <c r="T154" s="43"/>
      <c r="U154" s="262" t="s">
        <v>452</v>
      </c>
      <c r="V154" s="262"/>
      <c r="W154" s="262"/>
      <c r="X154" s="263"/>
      <c r="Y154" s="56">
        <f>COUNTIFS($F$129:$F$129,"L",$AA$129:$AA$129,"=pensiunan pns")</f>
        <v>0</v>
      </c>
      <c r="Z154" s="54">
        <f>COUNTIFS($G$129:$G$129,"P",$AA$129:$AA$129,"=pensiunan pns")</f>
        <v>0</v>
      </c>
      <c r="AA154" s="81"/>
      <c r="AB154" s="83">
        <f>R155-AB155</f>
        <v>0</v>
      </c>
    </row>
    <row r="155" spans="11:32">
      <c r="K155" s="84" t="s">
        <v>419</v>
      </c>
      <c r="L155" s="259">
        <f>SUM(Y133:Y155)</f>
        <v>0</v>
      </c>
      <c r="M155" s="260"/>
      <c r="N155" s="259">
        <f>SUM(Z133:Z155)</f>
        <v>0</v>
      </c>
      <c r="O155" s="260"/>
      <c r="P155" s="266" t="s">
        <v>420</v>
      </c>
      <c r="Q155" s="266"/>
      <c r="R155" s="265">
        <f>L154+N154</f>
        <v>0</v>
      </c>
      <c r="S155" s="265"/>
      <c r="T155" s="43"/>
      <c r="U155" s="262" t="s">
        <v>453</v>
      </c>
      <c r="V155" s="262"/>
      <c r="W155" s="262"/>
      <c r="X155" s="263"/>
      <c r="Y155" s="56">
        <f>COUNTIFS($F$129:$F$129,"L",$AA$129:$AA$129,"=-")</f>
        <v>0</v>
      </c>
      <c r="Z155" s="54">
        <f>COUNTIFS($G$129:$G$129,"P",$AA$129:$AA$129,"=-")</f>
        <v>0</v>
      </c>
      <c r="AA155" s="86" t="s">
        <v>419</v>
      </c>
      <c r="AB155" s="86">
        <f>SUM(Y133:Z155)</f>
        <v>0</v>
      </c>
    </row>
    <row r="157" spans="11:32">
      <c r="AF157" s="43">
        <f>17/4</f>
        <v>4.25</v>
      </c>
    </row>
  </sheetData>
  <autoFilter ref="I5:K155"/>
  <mergeCells count="102">
    <mergeCell ref="A1:AC1"/>
    <mergeCell ref="A2:AC2"/>
    <mergeCell ref="A3:AC3"/>
    <mergeCell ref="A4:C4"/>
    <mergeCell ref="D4:D6"/>
    <mergeCell ref="E4:E6"/>
    <mergeCell ref="F4:G4"/>
    <mergeCell ref="H4:H6"/>
    <mergeCell ref="I4:K4"/>
    <mergeCell ref="L4:Y4"/>
    <mergeCell ref="T5:U5"/>
    <mergeCell ref="V5:W5"/>
    <mergeCell ref="X5:Y5"/>
    <mergeCell ref="AF4:AF6"/>
    <mergeCell ref="AG4:AG6"/>
    <mergeCell ref="A5:A6"/>
    <mergeCell ref="B5:B6"/>
    <mergeCell ref="C5:C6"/>
    <mergeCell ref="F5:F6"/>
    <mergeCell ref="G5:G6"/>
    <mergeCell ref="I5:I6"/>
    <mergeCell ref="J5:J6"/>
    <mergeCell ref="K5:K6"/>
    <mergeCell ref="Z4:Z6"/>
    <mergeCell ref="AA4:AA6"/>
    <mergeCell ref="AB4:AB6"/>
    <mergeCell ref="AC4:AC6"/>
    <mergeCell ref="AD4:AD6"/>
    <mergeCell ref="AE4:AE6"/>
    <mergeCell ref="A131:E131"/>
    <mergeCell ref="A132:E132"/>
    <mergeCell ref="F132:G132"/>
    <mergeCell ref="L132:M132"/>
    <mergeCell ref="N132:O132"/>
    <mergeCell ref="P132:Q132"/>
    <mergeCell ref="L5:M5"/>
    <mergeCell ref="N5:O5"/>
    <mergeCell ref="P5:Q5"/>
    <mergeCell ref="J135:K135"/>
    <mergeCell ref="L135:N135"/>
    <mergeCell ref="P135:Q135"/>
    <mergeCell ref="U135:X135"/>
    <mergeCell ref="T132:U132"/>
    <mergeCell ref="V132:W132"/>
    <mergeCell ref="X132:Y132"/>
    <mergeCell ref="L133:N133"/>
    <mergeCell ref="P133:Q133"/>
    <mergeCell ref="U133:X133"/>
    <mergeCell ref="L136:N136"/>
    <mergeCell ref="P136:Q136"/>
    <mergeCell ref="U136:X136"/>
    <mergeCell ref="L137:N137"/>
    <mergeCell ref="P137:Q137"/>
    <mergeCell ref="U137:X137"/>
    <mergeCell ref="L134:N134"/>
    <mergeCell ref="P134:Q134"/>
    <mergeCell ref="U134:X134"/>
    <mergeCell ref="J140:K140"/>
    <mergeCell ref="L140:N140"/>
    <mergeCell ref="P140:Q140"/>
    <mergeCell ref="U140:X140"/>
    <mergeCell ref="P141:Q141"/>
    <mergeCell ref="U141:X141"/>
    <mergeCell ref="L138:N138"/>
    <mergeCell ref="P138:Q138"/>
    <mergeCell ref="U138:X138"/>
    <mergeCell ref="L139:N139"/>
    <mergeCell ref="P139:Q139"/>
    <mergeCell ref="U139:X139"/>
    <mergeCell ref="P145:Q145"/>
    <mergeCell ref="U145:X145"/>
    <mergeCell ref="P146:Q146"/>
    <mergeCell ref="U146:X146"/>
    <mergeCell ref="P147:Q147"/>
    <mergeCell ref="U147:X147"/>
    <mergeCell ref="P142:Q142"/>
    <mergeCell ref="U142:X142"/>
    <mergeCell ref="P143:Q143"/>
    <mergeCell ref="U143:X143"/>
    <mergeCell ref="P144:Q144"/>
    <mergeCell ref="U144:X144"/>
    <mergeCell ref="P151:Q151"/>
    <mergeCell ref="U151:X151"/>
    <mergeCell ref="P152:Q152"/>
    <mergeCell ref="U152:X152"/>
    <mergeCell ref="P153:Q153"/>
    <mergeCell ref="U153:X153"/>
    <mergeCell ref="P148:Q148"/>
    <mergeCell ref="U148:X148"/>
    <mergeCell ref="P149:Q149"/>
    <mergeCell ref="U149:X149"/>
    <mergeCell ref="P150:Q150"/>
    <mergeCell ref="U150:X150"/>
    <mergeCell ref="L154:M154"/>
    <mergeCell ref="N154:O154"/>
    <mergeCell ref="P154:Q154"/>
    <mergeCell ref="U154:X154"/>
    <mergeCell ref="L155:M155"/>
    <mergeCell ref="N155:O155"/>
    <mergeCell ref="P155:Q155"/>
    <mergeCell ref="R155:S155"/>
    <mergeCell ref="U155:X155"/>
  </mergeCells>
  <printOptions horizontalCentered="1"/>
  <pageMargins left="3.937007874015748E-2" right="0" top="0.31496062992125984" bottom="0" header="0.31496062992125984" footer="0.31496062992125984"/>
  <pageSetup paperSize="9" scale="64" orientation="landscape" horizontalDpi="4294967294" r:id="rId1"/>
  <colBreaks count="1" manualBreakCount="1">
    <brk id="29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147"/>
  <sheetViews>
    <sheetView view="pageBreakPreview" zoomScaleSheetLayoutView="100" workbookViewId="0">
      <pane xSplit="7" ySplit="6" topLeftCell="U102" activePane="bottomRight" state="frozen"/>
      <selection activeCell="A8" sqref="A8:K131"/>
      <selection pane="topRight" activeCell="A8" sqref="A8:K131"/>
      <selection pane="bottomLeft" activeCell="A8" sqref="A8:K131"/>
      <selection pane="bottomRight" activeCell="D118" sqref="D118"/>
    </sheetView>
  </sheetViews>
  <sheetFormatPr defaultRowHeight="12.75"/>
  <cols>
    <col min="1" max="1" width="3.7109375" style="43" customWidth="1"/>
    <col min="2" max="2" width="4.5703125" style="43" customWidth="1"/>
    <col min="3" max="3" width="14.7109375" style="43" bestFit="1" customWidth="1"/>
    <col min="4" max="4" width="27.7109375" style="43" bestFit="1" customWidth="1"/>
    <col min="5" max="5" width="8.140625" style="43" bestFit="1" customWidth="1"/>
    <col min="6" max="7" width="4.7109375" style="43" customWidth="1"/>
    <col min="8" max="8" width="11.28515625" style="116" customWidth="1"/>
    <col min="9" max="9" width="12.7109375" style="116" customWidth="1"/>
    <col min="10" max="10" width="9.42578125" style="116" bestFit="1" customWidth="1"/>
    <col min="11" max="11" width="10.85546875" style="116" customWidth="1"/>
    <col min="12" max="17" width="3.85546875" style="43" customWidth="1"/>
    <col min="18" max="19" width="6" style="43" customWidth="1"/>
    <col min="20" max="25" width="3.85546875" style="43" customWidth="1"/>
    <col min="26" max="26" width="6.42578125" style="43" customWidth="1"/>
    <col min="27" max="27" width="14.140625" style="43" customWidth="1"/>
    <col min="28" max="28" width="13.28515625" style="43" customWidth="1"/>
    <col min="29" max="29" width="13.140625" style="43" customWidth="1"/>
    <col min="30" max="30" width="9.140625" style="43"/>
    <col min="31" max="31" width="19.42578125" style="43" bestFit="1" customWidth="1"/>
    <col min="32" max="32" width="18" style="43" customWidth="1"/>
    <col min="33" max="16384" width="9.140625" style="43"/>
  </cols>
  <sheetData>
    <row r="1" spans="1:36">
      <c r="A1" s="301" t="s">
        <v>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</row>
    <row r="2" spans="1:36">
      <c r="A2" s="301">
        <v>2022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6" ht="13.5" thickBot="1">
      <c r="A3" s="301" t="s">
        <v>768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6" ht="24" customHeight="1" thickTop="1">
      <c r="A4" s="342" t="s">
        <v>2</v>
      </c>
      <c r="B4" s="343"/>
      <c r="C4" s="343"/>
      <c r="D4" s="304" t="s">
        <v>3</v>
      </c>
      <c r="E4" s="304" t="s">
        <v>4</v>
      </c>
      <c r="F4" s="344" t="s">
        <v>5</v>
      </c>
      <c r="G4" s="345"/>
      <c r="H4" s="307" t="s">
        <v>6</v>
      </c>
      <c r="I4" s="310" t="s">
        <v>7</v>
      </c>
      <c r="J4" s="310"/>
      <c r="K4" s="310"/>
      <c r="L4" s="310" t="s">
        <v>8</v>
      </c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295" t="s">
        <v>9</v>
      </c>
      <c r="AA4" s="295" t="s">
        <v>10</v>
      </c>
      <c r="AB4" s="295" t="s">
        <v>11</v>
      </c>
      <c r="AC4" s="297" t="s">
        <v>12</v>
      </c>
      <c r="AD4" s="351" t="s">
        <v>434</v>
      </c>
      <c r="AE4" s="352" t="s">
        <v>455</v>
      </c>
      <c r="AF4" s="331" t="s">
        <v>15</v>
      </c>
      <c r="AG4" s="331" t="s">
        <v>16</v>
      </c>
      <c r="AI4" s="43" t="s">
        <v>17</v>
      </c>
    </row>
    <row r="5" spans="1:36" ht="15" customHeight="1">
      <c r="A5" s="332" t="s">
        <v>18</v>
      </c>
      <c r="B5" s="334" t="s">
        <v>19</v>
      </c>
      <c r="C5" s="336" t="s">
        <v>20</v>
      </c>
      <c r="D5" s="305"/>
      <c r="E5" s="305"/>
      <c r="F5" s="293" t="s">
        <v>21</v>
      </c>
      <c r="G5" s="293" t="s">
        <v>22</v>
      </c>
      <c r="H5" s="308"/>
      <c r="I5" s="293" t="s">
        <v>23</v>
      </c>
      <c r="J5" s="293" t="s">
        <v>24</v>
      </c>
      <c r="K5" s="293" t="s">
        <v>25</v>
      </c>
      <c r="L5" s="285" t="s">
        <v>26</v>
      </c>
      <c r="M5" s="285"/>
      <c r="N5" s="285" t="s">
        <v>27</v>
      </c>
      <c r="O5" s="285"/>
      <c r="P5" s="285" t="s">
        <v>25</v>
      </c>
      <c r="Q5" s="285"/>
      <c r="R5" s="3" t="s">
        <v>28</v>
      </c>
      <c r="S5" s="3" t="s">
        <v>29</v>
      </c>
      <c r="T5" s="285" t="s">
        <v>30</v>
      </c>
      <c r="U5" s="285"/>
      <c r="V5" s="285" t="s">
        <v>31</v>
      </c>
      <c r="W5" s="285"/>
      <c r="X5" s="285" t="s">
        <v>32</v>
      </c>
      <c r="Y5" s="285"/>
      <c r="Z5" s="296"/>
      <c r="AA5" s="296"/>
      <c r="AB5" s="296"/>
      <c r="AC5" s="298"/>
      <c r="AD5" s="351"/>
      <c r="AE5" s="352"/>
      <c r="AF5" s="331"/>
      <c r="AG5" s="331"/>
      <c r="AI5" s="43">
        <v>1</v>
      </c>
      <c r="AJ5" s="43">
        <v>3</v>
      </c>
    </row>
    <row r="6" spans="1:36" ht="15" customHeight="1">
      <c r="A6" s="333"/>
      <c r="B6" s="335"/>
      <c r="C6" s="337"/>
      <c r="D6" s="294"/>
      <c r="E6" s="294"/>
      <c r="F6" s="294"/>
      <c r="G6" s="294"/>
      <c r="H6" s="309"/>
      <c r="I6" s="294"/>
      <c r="J6" s="294"/>
      <c r="K6" s="294"/>
      <c r="L6" s="4" t="s">
        <v>21</v>
      </c>
      <c r="M6" s="4" t="s">
        <v>22</v>
      </c>
      <c r="N6" s="4" t="s">
        <v>21</v>
      </c>
      <c r="O6" s="4" t="s">
        <v>22</v>
      </c>
      <c r="P6" s="4" t="s">
        <v>21</v>
      </c>
      <c r="Q6" s="4" t="s">
        <v>22</v>
      </c>
      <c r="R6" s="4" t="s">
        <v>21</v>
      </c>
      <c r="S6" s="4" t="s">
        <v>22</v>
      </c>
      <c r="T6" s="4" t="s">
        <v>21</v>
      </c>
      <c r="U6" s="4" t="s">
        <v>22</v>
      </c>
      <c r="V6" s="4" t="s">
        <v>21</v>
      </c>
      <c r="W6" s="4" t="s">
        <v>22</v>
      </c>
      <c r="X6" s="4" t="s">
        <v>21</v>
      </c>
      <c r="Y6" s="4" t="s">
        <v>22</v>
      </c>
      <c r="Z6" s="296"/>
      <c r="AA6" s="296"/>
      <c r="AB6" s="296"/>
      <c r="AC6" s="298"/>
      <c r="AD6" s="351"/>
      <c r="AE6" s="352"/>
      <c r="AF6" s="331"/>
      <c r="AG6" s="331"/>
    </row>
    <row r="7" spans="1:36" s="96" customFormat="1" ht="15" customHeight="1">
      <c r="A7" s="131">
        <v>1</v>
      </c>
      <c r="B7" s="6">
        <v>2</v>
      </c>
      <c r="C7" s="90">
        <v>3</v>
      </c>
      <c r="D7" s="6">
        <v>4</v>
      </c>
      <c r="E7" s="90">
        <v>5</v>
      </c>
      <c r="F7" s="6">
        <v>6</v>
      </c>
      <c r="G7" s="90">
        <v>7</v>
      </c>
      <c r="H7" s="6">
        <v>8</v>
      </c>
      <c r="I7" s="90">
        <v>9</v>
      </c>
      <c r="J7" s="6">
        <v>10</v>
      </c>
      <c r="K7" s="90">
        <v>11</v>
      </c>
      <c r="L7" s="6">
        <v>12</v>
      </c>
      <c r="M7" s="90">
        <v>13</v>
      </c>
      <c r="N7" s="6">
        <v>14</v>
      </c>
      <c r="O7" s="90">
        <v>15</v>
      </c>
      <c r="P7" s="6">
        <v>16</v>
      </c>
      <c r="Q7" s="90">
        <v>17</v>
      </c>
      <c r="R7" s="6">
        <v>18</v>
      </c>
      <c r="S7" s="90">
        <v>19</v>
      </c>
      <c r="T7" s="6">
        <v>20</v>
      </c>
      <c r="U7" s="90">
        <v>21</v>
      </c>
      <c r="V7" s="6">
        <v>22</v>
      </c>
      <c r="W7" s="90">
        <v>23</v>
      </c>
      <c r="X7" s="6">
        <v>24</v>
      </c>
      <c r="Y7" s="90">
        <v>25</v>
      </c>
      <c r="Z7" s="6">
        <v>26</v>
      </c>
      <c r="AA7" s="90">
        <v>27</v>
      </c>
      <c r="AB7" s="6">
        <v>28</v>
      </c>
      <c r="AC7" s="93">
        <v>29</v>
      </c>
      <c r="AD7" s="94"/>
      <c r="AE7" s="10"/>
      <c r="AF7" s="95"/>
    </row>
    <row r="8" spans="1:36">
      <c r="A8" s="97">
        <v>1</v>
      </c>
      <c r="B8" s="13">
        <v>1</v>
      </c>
      <c r="C8" s="182" t="s">
        <v>1549</v>
      </c>
      <c r="D8" s="158" t="s">
        <v>769</v>
      </c>
      <c r="E8" s="13" t="s">
        <v>35</v>
      </c>
      <c r="F8" s="13" t="s">
        <v>21</v>
      </c>
      <c r="G8" s="22" t="s">
        <v>36</v>
      </c>
      <c r="H8" s="13" t="s">
        <v>35</v>
      </c>
      <c r="I8" s="184" t="s">
        <v>770</v>
      </c>
      <c r="J8" s="24">
        <f>'LP IV'!$A$2-RIGHT(I8,4)</f>
        <v>34</v>
      </c>
      <c r="K8" s="13" t="s">
        <v>771</v>
      </c>
      <c r="L8" s="13" t="s">
        <v>40</v>
      </c>
      <c r="M8" s="22" t="s">
        <v>36</v>
      </c>
      <c r="N8" s="13" t="s">
        <v>40</v>
      </c>
      <c r="O8" s="22" t="s">
        <v>36</v>
      </c>
      <c r="P8" s="13" t="s">
        <v>40</v>
      </c>
      <c r="Q8" s="22" t="s">
        <v>36</v>
      </c>
      <c r="R8" s="13" t="s">
        <v>40</v>
      </c>
      <c r="S8" s="22" t="s">
        <v>36</v>
      </c>
      <c r="T8" s="22" t="s">
        <v>36</v>
      </c>
      <c r="U8" s="22" t="s">
        <v>36</v>
      </c>
      <c r="V8" s="22" t="s">
        <v>36</v>
      </c>
      <c r="W8" s="22" t="s">
        <v>36</v>
      </c>
      <c r="X8" s="22" t="s">
        <v>36</v>
      </c>
      <c r="Y8" s="22" t="s">
        <v>36</v>
      </c>
      <c r="Z8" s="79" t="s">
        <v>154</v>
      </c>
      <c r="AA8" s="79" t="s">
        <v>76</v>
      </c>
      <c r="AB8" s="79" t="s">
        <v>43</v>
      </c>
      <c r="AC8" s="103" t="s">
        <v>44</v>
      </c>
      <c r="AD8" s="43" t="str">
        <f t="shared" ref="AD8:AD71" si="0">IF(J8&gt;=60,"Lansia"," ")</f>
        <v xml:space="preserve"> </v>
      </c>
      <c r="AE8" s="22"/>
      <c r="AF8" s="104"/>
      <c r="AG8" s="132"/>
    </row>
    <row r="9" spans="1:36">
      <c r="A9" s="97"/>
      <c r="B9" s="13">
        <f>B8+1</f>
        <v>2</v>
      </c>
      <c r="C9" s="79"/>
      <c r="D9" s="158" t="s">
        <v>772</v>
      </c>
      <c r="E9" s="13"/>
      <c r="F9" s="22" t="s">
        <v>36</v>
      </c>
      <c r="G9" s="13" t="s">
        <v>22</v>
      </c>
      <c r="H9" s="13" t="s">
        <v>458</v>
      </c>
      <c r="I9" s="184" t="s">
        <v>773</v>
      </c>
      <c r="J9" s="24">
        <f>'LP IV'!$A$2-RIGHT(I9,4)</f>
        <v>34</v>
      </c>
      <c r="K9" s="22" t="s">
        <v>36</v>
      </c>
      <c r="L9" s="22" t="s">
        <v>36</v>
      </c>
      <c r="M9" s="13" t="s">
        <v>40</v>
      </c>
      <c r="N9" s="22" t="s">
        <v>36</v>
      </c>
      <c r="O9" s="13" t="s">
        <v>40</v>
      </c>
      <c r="P9" s="22" t="s">
        <v>36</v>
      </c>
      <c r="Q9" s="13" t="s">
        <v>40</v>
      </c>
      <c r="R9" s="22" t="s">
        <v>36</v>
      </c>
      <c r="S9" s="13" t="s">
        <v>40</v>
      </c>
      <c r="T9" s="22" t="s">
        <v>36</v>
      </c>
      <c r="U9" s="22" t="s">
        <v>36</v>
      </c>
      <c r="V9" s="22" t="s">
        <v>36</v>
      </c>
      <c r="W9" s="22" t="s">
        <v>36</v>
      </c>
      <c r="X9" s="22" t="s">
        <v>36</v>
      </c>
      <c r="Y9" s="22" t="s">
        <v>36</v>
      </c>
      <c r="Z9" s="79" t="s">
        <v>55</v>
      </c>
      <c r="AA9" s="79" t="s">
        <v>51</v>
      </c>
      <c r="AB9" s="79" t="s">
        <v>43</v>
      </c>
      <c r="AC9" s="103" t="s">
        <v>52</v>
      </c>
      <c r="AD9" s="43" t="str">
        <f t="shared" si="0"/>
        <v xml:space="preserve"> </v>
      </c>
      <c r="AE9" s="22"/>
      <c r="AF9" s="104"/>
      <c r="AG9" s="132"/>
    </row>
    <row r="10" spans="1:36">
      <c r="A10" s="97"/>
      <c r="B10" s="13">
        <f t="shared" ref="B10:B73" si="1">B9+1</f>
        <v>3</v>
      </c>
      <c r="C10" s="79"/>
      <c r="D10" s="158" t="s">
        <v>774</v>
      </c>
      <c r="E10" s="13"/>
      <c r="F10" s="22" t="s">
        <v>36</v>
      </c>
      <c r="G10" s="13" t="s">
        <v>22</v>
      </c>
      <c r="H10" s="13" t="s">
        <v>35</v>
      </c>
      <c r="I10" s="184" t="s">
        <v>775</v>
      </c>
      <c r="J10" s="24">
        <f>'LP IV'!$A$2-RIGHT(I10,4)</f>
        <v>12</v>
      </c>
      <c r="K10" s="22" t="s">
        <v>36</v>
      </c>
      <c r="L10" s="22" t="s">
        <v>36</v>
      </c>
      <c r="M10" s="13" t="s">
        <v>40</v>
      </c>
      <c r="N10" s="22" t="s">
        <v>36</v>
      </c>
      <c r="O10" s="22" t="s">
        <v>36</v>
      </c>
      <c r="P10" s="22" t="s">
        <v>36</v>
      </c>
      <c r="Q10" s="22" t="s">
        <v>36</v>
      </c>
      <c r="R10" s="22" t="s">
        <v>36</v>
      </c>
      <c r="S10" s="22" t="s">
        <v>36</v>
      </c>
      <c r="T10" s="22" t="s">
        <v>36</v>
      </c>
      <c r="U10" s="22" t="s">
        <v>36</v>
      </c>
      <c r="V10" s="22" t="s">
        <v>36</v>
      </c>
      <c r="W10" s="22" t="s">
        <v>36</v>
      </c>
      <c r="X10" s="22" t="s">
        <v>36</v>
      </c>
      <c r="Y10" s="13" t="s">
        <v>40</v>
      </c>
      <c r="Z10" s="22" t="s">
        <v>41</v>
      </c>
      <c r="AA10" s="22" t="s">
        <v>56</v>
      </c>
      <c r="AB10" s="79" t="s">
        <v>57</v>
      </c>
      <c r="AC10" s="103" t="s">
        <v>58</v>
      </c>
      <c r="AD10" s="43" t="str">
        <f t="shared" si="0"/>
        <v xml:space="preserve"> </v>
      </c>
      <c r="AE10" s="22"/>
      <c r="AF10" s="104"/>
      <c r="AG10" s="132"/>
    </row>
    <row r="11" spans="1:36">
      <c r="A11" s="97"/>
      <c r="B11" s="13">
        <f t="shared" si="1"/>
        <v>4</v>
      </c>
      <c r="C11" s="79"/>
      <c r="D11" s="158" t="s">
        <v>776</v>
      </c>
      <c r="E11" s="13"/>
      <c r="F11" s="22" t="s">
        <v>21</v>
      </c>
      <c r="G11" s="22" t="s">
        <v>36</v>
      </c>
      <c r="H11" s="13" t="s">
        <v>35</v>
      </c>
      <c r="I11" s="184" t="s">
        <v>777</v>
      </c>
      <c r="J11" s="24">
        <f>'LP IV'!$A$2-RIGHT(I11,4)</f>
        <v>5</v>
      </c>
      <c r="K11" s="22" t="s">
        <v>36</v>
      </c>
      <c r="L11" s="13" t="s">
        <v>40</v>
      </c>
      <c r="M11" s="22" t="s">
        <v>36</v>
      </c>
      <c r="N11" s="22" t="s">
        <v>36</v>
      </c>
      <c r="O11" s="22" t="s">
        <v>36</v>
      </c>
      <c r="P11" s="22" t="s">
        <v>36</v>
      </c>
      <c r="Q11" s="22" t="s">
        <v>36</v>
      </c>
      <c r="R11" s="22" t="s">
        <v>36</v>
      </c>
      <c r="S11" s="22" t="s">
        <v>36</v>
      </c>
      <c r="T11" s="22" t="s">
        <v>36</v>
      </c>
      <c r="U11" s="22" t="s">
        <v>36</v>
      </c>
      <c r="V11" s="22" t="s">
        <v>36</v>
      </c>
      <c r="W11" s="22" t="s">
        <v>36</v>
      </c>
      <c r="X11" s="13" t="s">
        <v>40</v>
      </c>
      <c r="Y11" s="22" t="s">
        <v>36</v>
      </c>
      <c r="Z11" s="102" t="s">
        <v>448</v>
      </c>
      <c r="AA11" s="102" t="s">
        <v>56</v>
      </c>
      <c r="AB11" s="79" t="s">
        <v>57</v>
      </c>
      <c r="AC11" s="103" t="s">
        <v>58</v>
      </c>
      <c r="AD11" s="43" t="str">
        <f t="shared" si="0"/>
        <v xml:space="preserve"> </v>
      </c>
      <c r="AE11" s="22"/>
      <c r="AF11" s="104"/>
      <c r="AG11" s="132"/>
    </row>
    <row r="12" spans="1:36">
      <c r="A12" s="97">
        <v>2</v>
      </c>
      <c r="B12" s="13">
        <f t="shared" si="1"/>
        <v>5</v>
      </c>
      <c r="C12" s="182" t="s">
        <v>1549</v>
      </c>
      <c r="D12" s="158" t="s">
        <v>778</v>
      </c>
      <c r="E12" s="13" t="s">
        <v>35</v>
      </c>
      <c r="F12" s="13" t="s">
        <v>21</v>
      </c>
      <c r="G12" s="22" t="s">
        <v>36</v>
      </c>
      <c r="H12" s="13" t="s">
        <v>103</v>
      </c>
      <c r="I12" s="184" t="s">
        <v>779</v>
      </c>
      <c r="J12" s="24">
        <f>'LP IV'!$A$2-RIGHT(I12,4)</f>
        <v>43</v>
      </c>
      <c r="K12" s="13" t="s">
        <v>780</v>
      </c>
      <c r="L12" s="13" t="s">
        <v>40</v>
      </c>
      <c r="M12" s="22" t="s">
        <v>36</v>
      </c>
      <c r="N12" s="13" t="s">
        <v>40</v>
      </c>
      <c r="O12" s="22" t="s">
        <v>36</v>
      </c>
      <c r="P12" s="13" t="s">
        <v>40</v>
      </c>
      <c r="Q12" s="22" t="s">
        <v>36</v>
      </c>
      <c r="R12" s="13" t="s">
        <v>40</v>
      </c>
      <c r="S12" s="22" t="s">
        <v>36</v>
      </c>
      <c r="T12" s="22" t="s">
        <v>36</v>
      </c>
      <c r="U12" s="22" t="s">
        <v>36</v>
      </c>
      <c r="V12" s="22" t="s">
        <v>36</v>
      </c>
      <c r="W12" s="22" t="s">
        <v>36</v>
      </c>
      <c r="X12" s="22" t="s">
        <v>36</v>
      </c>
      <c r="Y12" s="22" t="s">
        <v>36</v>
      </c>
      <c r="Z12" s="79" t="s">
        <v>55</v>
      </c>
      <c r="AA12" s="205" t="s">
        <v>271</v>
      </c>
      <c r="AB12" s="79" t="s">
        <v>43</v>
      </c>
      <c r="AC12" s="103" t="s">
        <v>44</v>
      </c>
      <c r="AD12" s="43" t="str">
        <f t="shared" si="0"/>
        <v xml:space="preserve"> </v>
      </c>
      <c r="AE12" s="22"/>
      <c r="AF12" s="104"/>
      <c r="AG12" s="132"/>
    </row>
    <row r="13" spans="1:36">
      <c r="A13" s="97"/>
      <c r="B13" s="13">
        <f t="shared" si="1"/>
        <v>6</v>
      </c>
      <c r="C13" s="79"/>
      <c r="D13" s="158" t="s">
        <v>781</v>
      </c>
      <c r="E13" s="13"/>
      <c r="F13" s="22" t="s">
        <v>36</v>
      </c>
      <c r="G13" s="13" t="s">
        <v>22</v>
      </c>
      <c r="H13" s="13" t="s">
        <v>35</v>
      </c>
      <c r="I13" s="184" t="s">
        <v>782</v>
      </c>
      <c r="J13" s="24">
        <f>'LP IV'!$A$2-RIGHT(I13,4)</f>
        <v>38</v>
      </c>
      <c r="K13" s="22" t="s">
        <v>36</v>
      </c>
      <c r="L13" s="22" t="s">
        <v>36</v>
      </c>
      <c r="M13" s="13" t="s">
        <v>40</v>
      </c>
      <c r="N13" s="22" t="s">
        <v>36</v>
      </c>
      <c r="O13" s="13" t="s">
        <v>40</v>
      </c>
      <c r="P13" s="22" t="s">
        <v>36</v>
      </c>
      <c r="Q13" s="13" t="s">
        <v>40</v>
      </c>
      <c r="R13" s="22" t="s">
        <v>36</v>
      </c>
      <c r="S13" s="13" t="s">
        <v>40</v>
      </c>
      <c r="T13" s="22" t="s">
        <v>36</v>
      </c>
      <c r="U13" s="22" t="s">
        <v>36</v>
      </c>
      <c r="V13" s="22" t="s">
        <v>36</v>
      </c>
      <c r="W13" s="22" t="s">
        <v>36</v>
      </c>
      <c r="X13" s="22" t="s">
        <v>36</v>
      </c>
      <c r="Y13" s="22" t="s">
        <v>36</v>
      </c>
      <c r="Z13" s="79" t="s">
        <v>55</v>
      </c>
      <c r="AA13" s="79" t="s">
        <v>51</v>
      </c>
      <c r="AB13" s="79" t="s">
        <v>43</v>
      </c>
      <c r="AC13" s="103" t="s">
        <v>52</v>
      </c>
      <c r="AD13" s="43" t="str">
        <f t="shared" si="0"/>
        <v xml:space="preserve"> </v>
      </c>
      <c r="AE13" s="22"/>
      <c r="AF13" s="104"/>
      <c r="AG13" s="132"/>
    </row>
    <row r="14" spans="1:36">
      <c r="A14" s="97"/>
      <c r="B14" s="13">
        <f t="shared" si="1"/>
        <v>7</v>
      </c>
      <c r="C14" s="79"/>
      <c r="D14" s="158" t="s">
        <v>783</v>
      </c>
      <c r="E14" s="13"/>
      <c r="F14" s="22" t="s">
        <v>36</v>
      </c>
      <c r="G14" s="13" t="s">
        <v>22</v>
      </c>
      <c r="H14" s="13" t="s">
        <v>35</v>
      </c>
      <c r="I14" s="184" t="s">
        <v>784</v>
      </c>
      <c r="J14" s="24">
        <f>'LP IV'!$A$2-RIGHT(I14,4)</f>
        <v>19</v>
      </c>
      <c r="K14" s="22" t="s">
        <v>36</v>
      </c>
      <c r="L14" s="22" t="s">
        <v>36</v>
      </c>
      <c r="M14" s="13" t="s">
        <v>40</v>
      </c>
      <c r="N14" s="22" t="s">
        <v>36</v>
      </c>
      <c r="O14" s="22" t="s">
        <v>36</v>
      </c>
      <c r="P14" s="22" t="s">
        <v>36</v>
      </c>
      <c r="Q14" s="22" t="s">
        <v>36</v>
      </c>
      <c r="R14" s="22" t="s">
        <v>36</v>
      </c>
      <c r="S14" s="22" t="s">
        <v>36</v>
      </c>
      <c r="T14" s="22" t="s">
        <v>36</v>
      </c>
      <c r="U14" s="13" t="s">
        <v>40</v>
      </c>
      <c r="V14" s="22" t="s">
        <v>36</v>
      </c>
      <c r="W14" s="22" t="s">
        <v>36</v>
      </c>
      <c r="X14" s="22" t="s">
        <v>36</v>
      </c>
      <c r="Y14" s="22" t="s">
        <v>36</v>
      </c>
      <c r="Z14" s="79" t="s">
        <v>75</v>
      </c>
      <c r="AA14" s="79" t="s">
        <v>94</v>
      </c>
      <c r="AB14" s="79" t="s">
        <v>57</v>
      </c>
      <c r="AC14" s="103" t="s">
        <v>58</v>
      </c>
      <c r="AD14" s="43" t="str">
        <f t="shared" si="0"/>
        <v xml:space="preserve"> </v>
      </c>
      <c r="AE14" s="22"/>
      <c r="AF14" s="104"/>
      <c r="AG14" s="132"/>
    </row>
    <row r="15" spans="1:36">
      <c r="A15" s="97"/>
      <c r="B15" s="13">
        <f t="shared" si="1"/>
        <v>8</v>
      </c>
      <c r="C15" s="79"/>
      <c r="D15" s="158" t="s">
        <v>785</v>
      </c>
      <c r="E15" s="13"/>
      <c r="F15" s="22" t="s">
        <v>36</v>
      </c>
      <c r="G15" s="13" t="s">
        <v>22</v>
      </c>
      <c r="H15" s="13" t="s">
        <v>35</v>
      </c>
      <c r="I15" s="184" t="s">
        <v>786</v>
      </c>
      <c r="J15" s="24">
        <f>'LP IV'!$A$2-RIGHT(I15,4)</f>
        <v>9</v>
      </c>
      <c r="K15" s="22" t="s">
        <v>36</v>
      </c>
      <c r="L15" s="22" t="s">
        <v>36</v>
      </c>
      <c r="M15" s="13" t="s">
        <v>40</v>
      </c>
      <c r="N15" s="22" t="s">
        <v>36</v>
      </c>
      <c r="O15" s="22" t="s">
        <v>36</v>
      </c>
      <c r="P15" s="22" t="s">
        <v>36</v>
      </c>
      <c r="Q15" s="22" t="s">
        <v>36</v>
      </c>
      <c r="R15" s="22" t="s">
        <v>36</v>
      </c>
      <c r="S15" s="22" t="s">
        <v>36</v>
      </c>
      <c r="T15" s="22" t="s">
        <v>36</v>
      </c>
      <c r="U15" s="22" t="s">
        <v>36</v>
      </c>
      <c r="V15" s="22" t="s">
        <v>36</v>
      </c>
      <c r="W15" s="22" t="s">
        <v>36</v>
      </c>
      <c r="X15" s="22" t="s">
        <v>36</v>
      </c>
      <c r="Y15" s="13" t="s">
        <v>40</v>
      </c>
      <c r="Z15" s="102" t="s">
        <v>41</v>
      </c>
      <c r="AA15" s="102" t="s">
        <v>56</v>
      </c>
      <c r="AB15" s="79" t="s">
        <v>57</v>
      </c>
      <c r="AC15" s="103" t="s">
        <v>58</v>
      </c>
      <c r="AD15" s="43" t="str">
        <f t="shared" si="0"/>
        <v xml:space="preserve"> </v>
      </c>
      <c r="AE15" s="22"/>
      <c r="AF15" s="104"/>
      <c r="AG15" s="132"/>
    </row>
    <row r="16" spans="1:36">
      <c r="A16" s="97">
        <v>3</v>
      </c>
      <c r="B16" s="13">
        <f t="shared" si="1"/>
        <v>9</v>
      </c>
      <c r="C16" s="182" t="s">
        <v>1549</v>
      </c>
      <c r="D16" s="158" t="s">
        <v>787</v>
      </c>
      <c r="E16" s="79" t="s">
        <v>35</v>
      </c>
      <c r="F16" s="13" t="s">
        <v>21</v>
      </c>
      <c r="G16" s="22" t="s">
        <v>36</v>
      </c>
      <c r="H16" s="79" t="s">
        <v>115</v>
      </c>
      <c r="I16" s="184" t="s">
        <v>788</v>
      </c>
      <c r="J16" s="24">
        <f>'LP IV'!$A$2-RIGHT(I16,4)</f>
        <v>56</v>
      </c>
      <c r="K16" s="22" t="s">
        <v>789</v>
      </c>
      <c r="L16" s="13" t="s">
        <v>40</v>
      </c>
      <c r="M16" s="22" t="s">
        <v>36</v>
      </c>
      <c r="N16" s="13" t="s">
        <v>40</v>
      </c>
      <c r="O16" s="22" t="s">
        <v>36</v>
      </c>
      <c r="P16" s="13" t="s">
        <v>40</v>
      </c>
      <c r="Q16" s="22" t="s">
        <v>36</v>
      </c>
      <c r="R16" s="13" t="s">
        <v>40</v>
      </c>
      <c r="S16" s="22" t="s">
        <v>36</v>
      </c>
      <c r="T16" s="22" t="s">
        <v>36</v>
      </c>
      <c r="U16" s="22" t="s">
        <v>36</v>
      </c>
      <c r="V16" s="22" t="s">
        <v>36</v>
      </c>
      <c r="W16" s="22" t="s">
        <v>36</v>
      </c>
      <c r="X16" s="22" t="s">
        <v>36</v>
      </c>
      <c r="Y16" s="22" t="s">
        <v>36</v>
      </c>
      <c r="Z16" s="79" t="s">
        <v>55</v>
      </c>
      <c r="AA16" s="79" t="s">
        <v>106</v>
      </c>
      <c r="AB16" s="79" t="s">
        <v>43</v>
      </c>
      <c r="AC16" s="103" t="s">
        <v>44</v>
      </c>
      <c r="AD16" s="43" t="str">
        <f t="shared" si="0"/>
        <v xml:space="preserve"> </v>
      </c>
      <c r="AE16" s="22"/>
      <c r="AF16" s="104"/>
      <c r="AG16" s="132"/>
    </row>
    <row r="17" spans="1:33">
      <c r="A17" s="97"/>
      <c r="B17" s="13">
        <f t="shared" si="1"/>
        <v>10</v>
      </c>
      <c r="C17" s="79"/>
      <c r="D17" s="158" t="s">
        <v>790</v>
      </c>
      <c r="E17" s="79"/>
      <c r="F17" s="22" t="s">
        <v>36</v>
      </c>
      <c r="G17" s="22" t="s">
        <v>22</v>
      </c>
      <c r="H17" s="79" t="s">
        <v>791</v>
      </c>
      <c r="I17" s="184" t="s">
        <v>792</v>
      </c>
      <c r="J17" s="24">
        <f>'LP IV'!$A$2-RIGHT(I17,4)</f>
        <v>48</v>
      </c>
      <c r="K17" s="22" t="s">
        <v>36</v>
      </c>
      <c r="L17" s="22" t="s">
        <v>36</v>
      </c>
      <c r="M17" s="13" t="s">
        <v>40</v>
      </c>
      <c r="N17" s="22" t="s">
        <v>36</v>
      </c>
      <c r="O17" s="13" t="s">
        <v>40</v>
      </c>
      <c r="P17" s="22" t="s">
        <v>36</v>
      </c>
      <c r="Q17" s="22" t="s">
        <v>36</v>
      </c>
      <c r="R17" s="22" t="s">
        <v>36</v>
      </c>
      <c r="S17" s="13" t="s">
        <v>40</v>
      </c>
      <c r="T17" s="22" t="s">
        <v>36</v>
      </c>
      <c r="U17" s="22" t="s">
        <v>36</v>
      </c>
      <c r="V17" s="22" t="s">
        <v>36</v>
      </c>
      <c r="W17" s="22" t="s">
        <v>36</v>
      </c>
      <c r="X17" s="22" t="s">
        <v>36</v>
      </c>
      <c r="Y17" s="22" t="s">
        <v>36</v>
      </c>
      <c r="Z17" s="102" t="s">
        <v>41</v>
      </c>
      <c r="AA17" s="22" t="s">
        <v>51</v>
      </c>
      <c r="AB17" s="79" t="s">
        <v>43</v>
      </c>
      <c r="AC17" s="103" t="s">
        <v>52</v>
      </c>
      <c r="AD17" s="43" t="str">
        <f t="shared" si="0"/>
        <v xml:space="preserve"> </v>
      </c>
      <c r="AE17" s="22"/>
      <c r="AF17" s="104"/>
      <c r="AG17" s="132"/>
    </row>
    <row r="18" spans="1:33">
      <c r="A18" s="97"/>
      <c r="B18" s="13">
        <f t="shared" si="1"/>
        <v>11</v>
      </c>
      <c r="C18" s="79"/>
      <c r="D18" s="158" t="s">
        <v>793</v>
      </c>
      <c r="E18" s="206"/>
      <c r="F18" s="13" t="s">
        <v>21</v>
      </c>
      <c r="G18" s="22" t="s">
        <v>36</v>
      </c>
      <c r="H18" s="79" t="s">
        <v>35</v>
      </c>
      <c r="I18" s="184" t="s">
        <v>794</v>
      </c>
      <c r="J18" s="24">
        <f>'LP IV'!$A$2-RIGHT(I18,4)</f>
        <v>27</v>
      </c>
      <c r="K18" s="22" t="s">
        <v>36</v>
      </c>
      <c r="L18" s="13" t="s">
        <v>40</v>
      </c>
      <c r="M18" s="22" t="s">
        <v>36</v>
      </c>
      <c r="N18" s="13" t="s">
        <v>40</v>
      </c>
      <c r="O18" s="22" t="s">
        <v>36</v>
      </c>
      <c r="P18" s="22" t="s">
        <v>36</v>
      </c>
      <c r="Q18" s="22" t="s">
        <v>36</v>
      </c>
      <c r="R18" s="22" t="s">
        <v>36</v>
      </c>
      <c r="S18" s="22" t="s">
        <v>36</v>
      </c>
      <c r="T18" s="13" t="s">
        <v>40</v>
      </c>
      <c r="U18" s="22" t="s">
        <v>36</v>
      </c>
      <c r="V18" s="22" t="s">
        <v>36</v>
      </c>
      <c r="W18" s="22" t="s">
        <v>36</v>
      </c>
      <c r="X18" s="22" t="s">
        <v>36</v>
      </c>
      <c r="Y18" s="22" t="s">
        <v>36</v>
      </c>
      <c r="Z18" s="79" t="s">
        <v>75</v>
      </c>
      <c r="AA18" s="22" t="s">
        <v>76</v>
      </c>
      <c r="AB18" s="79" t="s">
        <v>57</v>
      </c>
      <c r="AC18" s="103" t="s">
        <v>58</v>
      </c>
      <c r="AD18" s="43" t="str">
        <f t="shared" si="0"/>
        <v xml:space="preserve"> </v>
      </c>
      <c r="AE18" s="22"/>
      <c r="AF18" s="104"/>
      <c r="AG18" s="132"/>
    </row>
    <row r="19" spans="1:33">
      <c r="A19" s="97"/>
      <c r="B19" s="13">
        <f t="shared" si="1"/>
        <v>12</v>
      </c>
      <c r="C19" s="79"/>
      <c r="D19" s="158" t="s">
        <v>795</v>
      </c>
      <c r="E19" s="79"/>
      <c r="F19" s="13" t="s">
        <v>21</v>
      </c>
      <c r="G19" s="22" t="s">
        <v>36</v>
      </c>
      <c r="H19" s="79" t="s">
        <v>35</v>
      </c>
      <c r="I19" s="184" t="s">
        <v>796</v>
      </c>
      <c r="J19" s="24">
        <f>'LP IV'!$A$2-RIGHT(I19,4)</f>
        <v>24</v>
      </c>
      <c r="K19" s="22" t="s">
        <v>36</v>
      </c>
      <c r="L19" s="13" t="s">
        <v>40</v>
      </c>
      <c r="M19" s="22" t="s">
        <v>36</v>
      </c>
      <c r="N19" s="13" t="s">
        <v>40</v>
      </c>
      <c r="O19" s="22" t="s">
        <v>36</v>
      </c>
      <c r="P19" s="22" t="s">
        <v>36</v>
      </c>
      <c r="Q19" s="22" t="s">
        <v>36</v>
      </c>
      <c r="R19" s="22" t="s">
        <v>36</v>
      </c>
      <c r="S19" s="22" t="s">
        <v>36</v>
      </c>
      <c r="T19" s="13" t="s">
        <v>40</v>
      </c>
      <c r="U19" s="22" t="s">
        <v>36</v>
      </c>
      <c r="V19" s="22" t="s">
        <v>36</v>
      </c>
      <c r="W19" s="22" t="s">
        <v>36</v>
      </c>
      <c r="X19" s="22" t="s">
        <v>36</v>
      </c>
      <c r="Y19" s="22" t="s">
        <v>36</v>
      </c>
      <c r="Z19" s="79" t="s">
        <v>75</v>
      </c>
      <c r="AA19" s="22" t="s">
        <v>36</v>
      </c>
      <c r="AB19" s="79" t="s">
        <v>57</v>
      </c>
      <c r="AC19" s="103" t="s">
        <v>58</v>
      </c>
      <c r="AD19" s="43" t="str">
        <f t="shared" si="0"/>
        <v xml:space="preserve"> </v>
      </c>
      <c r="AE19" s="22"/>
      <c r="AF19" s="104"/>
      <c r="AG19" s="132"/>
    </row>
    <row r="20" spans="1:33">
      <c r="A20" s="97"/>
      <c r="B20" s="13">
        <f t="shared" si="1"/>
        <v>13</v>
      </c>
      <c r="C20" s="79"/>
      <c r="D20" s="158" t="s">
        <v>797</v>
      </c>
      <c r="E20" s="79"/>
      <c r="F20" s="13" t="s">
        <v>21</v>
      </c>
      <c r="G20" s="22" t="s">
        <v>36</v>
      </c>
      <c r="H20" s="79" t="s">
        <v>35</v>
      </c>
      <c r="I20" s="184" t="s">
        <v>798</v>
      </c>
      <c r="J20" s="24">
        <f>'LP IV'!$A$2-RIGHT(I20,4)</f>
        <v>12</v>
      </c>
      <c r="K20" s="22" t="s">
        <v>36</v>
      </c>
      <c r="L20" s="13" t="s">
        <v>40</v>
      </c>
      <c r="M20" s="22" t="s">
        <v>36</v>
      </c>
      <c r="N20" s="22" t="s">
        <v>36</v>
      </c>
      <c r="O20" s="22" t="s">
        <v>36</v>
      </c>
      <c r="P20" s="22" t="s">
        <v>36</v>
      </c>
      <c r="Q20" s="22" t="s">
        <v>36</v>
      </c>
      <c r="R20" s="22" t="s">
        <v>36</v>
      </c>
      <c r="S20" s="22" t="s">
        <v>36</v>
      </c>
      <c r="T20" s="22" t="s">
        <v>36</v>
      </c>
      <c r="U20" s="22" t="s">
        <v>36</v>
      </c>
      <c r="V20" s="22" t="s">
        <v>36</v>
      </c>
      <c r="W20" s="22" t="s">
        <v>36</v>
      </c>
      <c r="X20" s="13" t="s">
        <v>40</v>
      </c>
      <c r="Y20" s="22" t="s">
        <v>36</v>
      </c>
      <c r="Z20" s="102" t="s">
        <v>41</v>
      </c>
      <c r="AA20" s="22" t="s">
        <v>56</v>
      </c>
      <c r="AB20" s="79" t="s">
        <v>57</v>
      </c>
      <c r="AC20" s="103" t="s">
        <v>58</v>
      </c>
      <c r="AD20" s="43" t="str">
        <f t="shared" si="0"/>
        <v xml:space="preserve"> </v>
      </c>
      <c r="AE20" s="22"/>
      <c r="AF20" s="104"/>
      <c r="AG20" s="132"/>
    </row>
    <row r="21" spans="1:33">
      <c r="A21" s="97">
        <v>4</v>
      </c>
      <c r="B21" s="13">
        <f t="shared" si="1"/>
        <v>14</v>
      </c>
      <c r="C21" s="182" t="s">
        <v>1549</v>
      </c>
      <c r="D21" s="158" t="s">
        <v>799</v>
      </c>
      <c r="E21" s="13" t="s">
        <v>35</v>
      </c>
      <c r="F21" s="13" t="s">
        <v>21</v>
      </c>
      <c r="G21" s="22" t="s">
        <v>36</v>
      </c>
      <c r="H21" s="13" t="s">
        <v>595</v>
      </c>
      <c r="I21" s="184" t="s">
        <v>800</v>
      </c>
      <c r="J21" s="24">
        <f>'LP IV'!$A$2-RIGHT(I21,4)</f>
        <v>50</v>
      </c>
      <c r="K21" s="22" t="s">
        <v>801</v>
      </c>
      <c r="L21" s="13" t="s">
        <v>40</v>
      </c>
      <c r="M21" s="22" t="s">
        <v>36</v>
      </c>
      <c r="N21" s="13" t="s">
        <v>40</v>
      </c>
      <c r="O21" s="22" t="s">
        <v>36</v>
      </c>
      <c r="P21" s="13" t="s">
        <v>40</v>
      </c>
      <c r="Q21" s="22" t="s">
        <v>36</v>
      </c>
      <c r="R21" s="13" t="s">
        <v>40</v>
      </c>
      <c r="S21" s="22" t="s">
        <v>36</v>
      </c>
      <c r="T21" s="22" t="s">
        <v>36</v>
      </c>
      <c r="U21" s="22" t="s">
        <v>36</v>
      </c>
      <c r="V21" s="22" t="s">
        <v>36</v>
      </c>
      <c r="W21" s="22" t="s">
        <v>36</v>
      </c>
      <c r="X21" s="137" t="s">
        <v>36</v>
      </c>
      <c r="Y21" s="22" t="s">
        <v>36</v>
      </c>
      <c r="Z21" s="79" t="s">
        <v>166</v>
      </c>
      <c r="AA21" s="79" t="s">
        <v>207</v>
      </c>
      <c r="AB21" s="79" t="s">
        <v>43</v>
      </c>
      <c r="AC21" s="103" t="s">
        <v>44</v>
      </c>
      <c r="AD21" s="43" t="str">
        <f t="shared" si="0"/>
        <v xml:space="preserve"> </v>
      </c>
      <c r="AE21" s="22"/>
      <c r="AF21" s="104"/>
      <c r="AG21" s="132"/>
    </row>
    <row r="22" spans="1:33">
      <c r="A22" s="97"/>
      <c r="B22" s="13">
        <f t="shared" si="1"/>
        <v>15</v>
      </c>
      <c r="C22" s="79"/>
      <c r="D22" s="158" t="s">
        <v>802</v>
      </c>
      <c r="E22" s="22" t="s">
        <v>36</v>
      </c>
      <c r="F22" s="22" t="s">
        <v>36</v>
      </c>
      <c r="G22" s="13" t="s">
        <v>22</v>
      </c>
      <c r="H22" s="13" t="s">
        <v>65</v>
      </c>
      <c r="I22" s="184" t="s">
        <v>803</v>
      </c>
      <c r="J22" s="24">
        <f>'LP IV'!$A$2-RIGHT(I22,4)</f>
        <v>54</v>
      </c>
      <c r="K22" s="22" t="s">
        <v>36</v>
      </c>
      <c r="L22" s="22" t="s">
        <v>36</v>
      </c>
      <c r="M22" s="13" t="s">
        <v>40</v>
      </c>
      <c r="N22" s="22" t="s">
        <v>36</v>
      </c>
      <c r="O22" s="13" t="s">
        <v>40</v>
      </c>
      <c r="P22" s="22" t="s">
        <v>36</v>
      </c>
      <c r="Q22" s="13" t="s">
        <v>40</v>
      </c>
      <c r="R22" s="22" t="s">
        <v>36</v>
      </c>
      <c r="S22" s="13" t="s">
        <v>40</v>
      </c>
      <c r="T22" s="22" t="s">
        <v>36</v>
      </c>
      <c r="U22" s="22" t="s">
        <v>36</v>
      </c>
      <c r="V22" s="22" t="s">
        <v>36</v>
      </c>
      <c r="W22" s="22" t="s">
        <v>36</v>
      </c>
      <c r="X22" s="22" t="s">
        <v>36</v>
      </c>
      <c r="Y22" s="22" t="s">
        <v>36</v>
      </c>
      <c r="Z22" s="79" t="s">
        <v>75</v>
      </c>
      <c r="AA22" s="79" t="s">
        <v>167</v>
      </c>
      <c r="AB22" s="79" t="s">
        <v>43</v>
      </c>
      <c r="AC22" s="103" t="s">
        <v>52</v>
      </c>
      <c r="AD22" s="43" t="str">
        <f t="shared" si="0"/>
        <v xml:space="preserve"> </v>
      </c>
      <c r="AE22" s="22"/>
      <c r="AF22" s="104"/>
      <c r="AG22" s="132"/>
    </row>
    <row r="23" spans="1:33">
      <c r="A23" s="97"/>
      <c r="B23" s="13">
        <f t="shared" si="1"/>
        <v>16</v>
      </c>
      <c r="C23" s="79"/>
      <c r="D23" s="158" t="s">
        <v>804</v>
      </c>
      <c r="E23" s="22" t="s">
        <v>36</v>
      </c>
      <c r="F23" s="22" t="s">
        <v>36</v>
      </c>
      <c r="G23" s="13" t="s">
        <v>22</v>
      </c>
      <c r="H23" s="13" t="s">
        <v>65</v>
      </c>
      <c r="I23" s="184" t="s">
        <v>805</v>
      </c>
      <c r="J23" s="24">
        <f>'LP IV'!$A$2-RIGHT(I23,4)</f>
        <v>23</v>
      </c>
      <c r="K23" s="22" t="s">
        <v>36</v>
      </c>
      <c r="L23" s="22" t="s">
        <v>36</v>
      </c>
      <c r="M23" s="13" t="s">
        <v>40</v>
      </c>
      <c r="N23" s="22" t="s">
        <v>36</v>
      </c>
      <c r="O23" s="13" t="s">
        <v>40</v>
      </c>
      <c r="P23" s="22" t="s">
        <v>36</v>
      </c>
      <c r="Q23" s="22" t="s">
        <v>36</v>
      </c>
      <c r="R23" s="22" t="s">
        <v>36</v>
      </c>
      <c r="S23" s="22" t="s">
        <v>36</v>
      </c>
      <c r="T23" s="22" t="s">
        <v>36</v>
      </c>
      <c r="U23" s="13" t="s">
        <v>40</v>
      </c>
      <c r="V23" s="22" t="s">
        <v>36</v>
      </c>
      <c r="W23" s="22" t="s">
        <v>36</v>
      </c>
      <c r="X23" s="22" t="s">
        <v>36</v>
      </c>
      <c r="Y23" s="22" t="s">
        <v>36</v>
      </c>
      <c r="Z23" s="22" t="s">
        <v>75</v>
      </c>
      <c r="AA23" s="22" t="s">
        <v>76</v>
      </c>
      <c r="AB23" s="79" t="s">
        <v>57</v>
      </c>
      <c r="AC23" s="103" t="s">
        <v>58</v>
      </c>
      <c r="AD23" s="43" t="str">
        <f t="shared" si="0"/>
        <v xml:space="preserve"> </v>
      </c>
      <c r="AE23" s="22"/>
      <c r="AF23" s="104"/>
      <c r="AG23" s="132"/>
    </row>
    <row r="24" spans="1:33">
      <c r="A24" s="97"/>
      <c r="B24" s="13">
        <f t="shared" si="1"/>
        <v>17</v>
      </c>
      <c r="C24" s="79"/>
      <c r="D24" s="158" t="s">
        <v>806</v>
      </c>
      <c r="E24" s="22" t="s">
        <v>36</v>
      </c>
      <c r="F24" s="13" t="s">
        <v>21</v>
      </c>
      <c r="G24" s="22" t="s">
        <v>36</v>
      </c>
      <c r="H24" s="13" t="s">
        <v>65</v>
      </c>
      <c r="I24" s="184" t="s">
        <v>807</v>
      </c>
      <c r="J24" s="24">
        <f>'LP IV'!$A$2-RIGHT(I24,4)</f>
        <v>14</v>
      </c>
      <c r="K24" s="22" t="s">
        <v>36</v>
      </c>
      <c r="L24" s="13" t="s">
        <v>40</v>
      </c>
      <c r="M24" s="22" t="s">
        <v>36</v>
      </c>
      <c r="N24" s="22" t="s">
        <v>36</v>
      </c>
      <c r="O24" s="22" t="s">
        <v>36</v>
      </c>
      <c r="P24" s="22" t="s">
        <v>36</v>
      </c>
      <c r="Q24" s="22" t="s">
        <v>36</v>
      </c>
      <c r="R24" s="22" t="s">
        <v>36</v>
      </c>
      <c r="S24" s="22" t="s">
        <v>36</v>
      </c>
      <c r="T24" s="22" t="s">
        <v>36</v>
      </c>
      <c r="U24" s="22" t="s">
        <v>36</v>
      </c>
      <c r="V24" s="13" t="s">
        <v>40</v>
      </c>
      <c r="W24" s="22" t="s">
        <v>36</v>
      </c>
      <c r="X24" s="22" t="s">
        <v>36</v>
      </c>
      <c r="Y24" s="22" t="s">
        <v>36</v>
      </c>
      <c r="Z24" s="137" t="s">
        <v>61</v>
      </c>
      <c r="AA24" s="204" t="s">
        <v>56</v>
      </c>
      <c r="AB24" s="134" t="s">
        <v>57</v>
      </c>
      <c r="AC24" s="141" t="s">
        <v>58</v>
      </c>
      <c r="AD24" s="43" t="str">
        <f t="shared" si="0"/>
        <v xml:space="preserve"> </v>
      </c>
      <c r="AE24" s="22"/>
      <c r="AF24" s="104"/>
      <c r="AG24" s="132"/>
    </row>
    <row r="25" spans="1:33">
      <c r="A25" s="97">
        <v>5</v>
      </c>
      <c r="B25" s="13">
        <f t="shared" si="1"/>
        <v>18</v>
      </c>
      <c r="C25" s="182" t="s">
        <v>1549</v>
      </c>
      <c r="D25" s="158" t="s">
        <v>808</v>
      </c>
      <c r="E25" s="13" t="s">
        <v>35</v>
      </c>
      <c r="F25" s="22" t="s">
        <v>36</v>
      </c>
      <c r="G25" s="13" t="s">
        <v>22</v>
      </c>
      <c r="H25" s="13" t="s">
        <v>527</v>
      </c>
      <c r="I25" s="184" t="s">
        <v>809</v>
      </c>
      <c r="J25" s="24">
        <f>'LP IV'!$A$2-RIGHT(I25,4)</f>
        <v>65</v>
      </c>
      <c r="K25" s="13" t="s">
        <v>82</v>
      </c>
      <c r="L25" s="22" t="s">
        <v>36</v>
      </c>
      <c r="M25" s="13" t="s">
        <v>40</v>
      </c>
      <c r="N25" s="22" t="s">
        <v>36</v>
      </c>
      <c r="O25" s="13" t="s">
        <v>40</v>
      </c>
      <c r="P25" s="13" t="s">
        <v>40</v>
      </c>
      <c r="Q25" s="22" t="s">
        <v>36</v>
      </c>
      <c r="R25" s="22" t="s">
        <v>36</v>
      </c>
      <c r="S25" s="13" t="s">
        <v>40</v>
      </c>
      <c r="T25" s="22" t="s">
        <v>36</v>
      </c>
      <c r="U25" s="22" t="s">
        <v>36</v>
      </c>
      <c r="V25" s="22" t="s">
        <v>36</v>
      </c>
      <c r="W25" s="22" t="s">
        <v>36</v>
      </c>
      <c r="X25" s="22" t="s">
        <v>36</v>
      </c>
      <c r="Y25" s="22" t="s">
        <v>36</v>
      </c>
      <c r="Z25" s="79" t="s">
        <v>41</v>
      </c>
      <c r="AA25" s="79" t="s">
        <v>51</v>
      </c>
      <c r="AB25" s="79" t="s">
        <v>43</v>
      </c>
      <c r="AC25" s="103" t="s">
        <v>83</v>
      </c>
      <c r="AD25" s="43" t="str">
        <f t="shared" si="0"/>
        <v>Lansia</v>
      </c>
      <c r="AE25" s="22"/>
      <c r="AF25" s="104"/>
      <c r="AG25" s="132"/>
    </row>
    <row r="26" spans="1:33">
      <c r="A26" s="97"/>
      <c r="B26" s="13">
        <f t="shared" si="1"/>
        <v>19</v>
      </c>
      <c r="C26" s="79"/>
      <c r="D26" s="158" t="s">
        <v>810</v>
      </c>
      <c r="E26" s="13"/>
      <c r="F26" s="13" t="s">
        <v>21</v>
      </c>
      <c r="G26" s="22" t="s">
        <v>36</v>
      </c>
      <c r="H26" s="13" t="s">
        <v>35</v>
      </c>
      <c r="I26" s="184" t="s">
        <v>811</v>
      </c>
      <c r="J26" s="24">
        <f>'LP IV'!$A$2-RIGHT(I26,4)</f>
        <v>23</v>
      </c>
      <c r="K26" s="22" t="s">
        <v>36</v>
      </c>
      <c r="L26" s="13" t="s">
        <v>40</v>
      </c>
      <c r="M26" s="22" t="s">
        <v>36</v>
      </c>
      <c r="N26" s="13" t="s">
        <v>40</v>
      </c>
      <c r="O26" s="22" t="s">
        <v>36</v>
      </c>
      <c r="P26" s="22" t="s">
        <v>36</v>
      </c>
      <c r="Q26" s="22" t="s">
        <v>36</v>
      </c>
      <c r="R26" s="22" t="s">
        <v>36</v>
      </c>
      <c r="S26" s="22" t="s">
        <v>36</v>
      </c>
      <c r="T26" s="13" t="s">
        <v>40</v>
      </c>
      <c r="U26" s="22" t="s">
        <v>36</v>
      </c>
      <c r="V26" s="22" t="s">
        <v>36</v>
      </c>
      <c r="W26" s="22" t="s">
        <v>36</v>
      </c>
      <c r="X26" s="22" t="s">
        <v>36</v>
      </c>
      <c r="Y26" s="22" t="s">
        <v>36</v>
      </c>
      <c r="Z26" s="79" t="s">
        <v>41</v>
      </c>
      <c r="AA26" s="22" t="s">
        <v>36</v>
      </c>
      <c r="AB26" s="79" t="s">
        <v>57</v>
      </c>
      <c r="AC26" s="103" t="s">
        <v>58</v>
      </c>
      <c r="AD26" s="43" t="str">
        <f t="shared" si="0"/>
        <v xml:space="preserve"> </v>
      </c>
      <c r="AE26" s="22"/>
      <c r="AF26" s="104"/>
      <c r="AG26" s="132"/>
    </row>
    <row r="27" spans="1:33">
      <c r="A27" s="97"/>
      <c r="B27" s="13">
        <f t="shared" si="1"/>
        <v>20</v>
      </c>
      <c r="C27" s="79"/>
      <c r="D27" s="158" t="s">
        <v>812</v>
      </c>
      <c r="E27" s="13"/>
      <c r="F27" s="22" t="s">
        <v>36</v>
      </c>
      <c r="G27" s="13" t="s">
        <v>22</v>
      </c>
      <c r="H27" s="13" t="s">
        <v>813</v>
      </c>
      <c r="I27" s="184" t="s">
        <v>814</v>
      </c>
      <c r="J27" s="24">
        <f>'LP IV'!$A$2-RIGHT(I27,4)</f>
        <v>14</v>
      </c>
      <c r="K27" s="22" t="s">
        <v>36</v>
      </c>
      <c r="L27" s="22" t="s">
        <v>36</v>
      </c>
      <c r="M27" s="13" t="s">
        <v>40</v>
      </c>
      <c r="N27" s="22" t="s">
        <v>36</v>
      </c>
      <c r="O27" s="22" t="s">
        <v>36</v>
      </c>
      <c r="P27" s="22" t="s">
        <v>36</v>
      </c>
      <c r="Q27" s="22" t="s">
        <v>36</v>
      </c>
      <c r="R27" s="22" t="s">
        <v>36</v>
      </c>
      <c r="S27" s="22" t="s">
        <v>36</v>
      </c>
      <c r="T27" s="22" t="s">
        <v>36</v>
      </c>
      <c r="U27" s="22" t="s">
        <v>36</v>
      </c>
      <c r="V27" s="22" t="s">
        <v>36</v>
      </c>
      <c r="W27" s="22" t="s">
        <v>36</v>
      </c>
      <c r="X27" s="22" t="s">
        <v>36</v>
      </c>
      <c r="Y27" s="13" t="s">
        <v>40</v>
      </c>
      <c r="Z27" s="22" t="s">
        <v>41</v>
      </c>
      <c r="AA27" s="102" t="s">
        <v>56</v>
      </c>
      <c r="AB27" s="79" t="s">
        <v>57</v>
      </c>
      <c r="AC27" s="103" t="s">
        <v>119</v>
      </c>
      <c r="AD27" s="43" t="str">
        <f t="shared" si="0"/>
        <v xml:space="preserve"> </v>
      </c>
      <c r="AE27" s="22"/>
      <c r="AF27" s="104"/>
      <c r="AG27" s="132"/>
    </row>
    <row r="28" spans="1:33">
      <c r="A28" s="97"/>
      <c r="B28" s="13">
        <f t="shared" si="1"/>
        <v>21</v>
      </c>
      <c r="C28" s="79"/>
      <c r="D28" s="158" t="s">
        <v>815</v>
      </c>
      <c r="E28" s="13"/>
      <c r="F28" s="22" t="s">
        <v>36</v>
      </c>
      <c r="G28" s="13" t="s">
        <v>22</v>
      </c>
      <c r="H28" s="13" t="s">
        <v>35</v>
      </c>
      <c r="I28" s="184" t="s">
        <v>816</v>
      </c>
      <c r="J28" s="24">
        <f>'LP IV'!$A$2-RIGHT(I28,4)</f>
        <v>12</v>
      </c>
      <c r="K28" s="22" t="s">
        <v>36</v>
      </c>
      <c r="L28" s="22" t="s">
        <v>36</v>
      </c>
      <c r="M28" s="13" t="s">
        <v>40</v>
      </c>
      <c r="N28" s="22" t="s">
        <v>36</v>
      </c>
      <c r="O28" s="22" t="s">
        <v>36</v>
      </c>
      <c r="P28" s="22" t="s">
        <v>36</v>
      </c>
      <c r="Q28" s="22" t="s">
        <v>36</v>
      </c>
      <c r="R28" s="22" t="s">
        <v>36</v>
      </c>
      <c r="S28" s="22" t="s">
        <v>36</v>
      </c>
      <c r="T28" s="22" t="s">
        <v>36</v>
      </c>
      <c r="U28" s="22" t="s">
        <v>36</v>
      </c>
      <c r="V28" s="22" t="s">
        <v>36</v>
      </c>
      <c r="W28" s="22" t="s">
        <v>36</v>
      </c>
      <c r="X28" s="22" t="s">
        <v>36</v>
      </c>
      <c r="Y28" s="13" t="s">
        <v>40</v>
      </c>
      <c r="Z28" s="22" t="s">
        <v>41</v>
      </c>
      <c r="AA28" s="102" t="s">
        <v>56</v>
      </c>
      <c r="AB28" s="79" t="s">
        <v>57</v>
      </c>
      <c r="AC28" s="103" t="s">
        <v>119</v>
      </c>
      <c r="AD28" s="43" t="str">
        <f t="shared" si="0"/>
        <v xml:space="preserve"> </v>
      </c>
      <c r="AE28" s="22"/>
      <c r="AF28" s="104"/>
      <c r="AG28" s="132"/>
    </row>
    <row r="29" spans="1:33">
      <c r="A29" s="97">
        <v>6</v>
      </c>
      <c r="B29" s="13">
        <f t="shared" si="1"/>
        <v>22</v>
      </c>
      <c r="C29" s="182" t="s">
        <v>1549</v>
      </c>
      <c r="D29" s="158" t="s">
        <v>817</v>
      </c>
      <c r="E29" s="13"/>
      <c r="F29" s="13" t="s">
        <v>21</v>
      </c>
      <c r="G29" s="22" t="s">
        <v>36</v>
      </c>
      <c r="H29" s="13" t="s">
        <v>35</v>
      </c>
      <c r="I29" s="184" t="s">
        <v>818</v>
      </c>
      <c r="J29" s="24">
        <f>'LP IV'!$A$2-RIGHT(I29,4)</f>
        <v>28</v>
      </c>
      <c r="K29" s="22" t="s">
        <v>819</v>
      </c>
      <c r="L29" s="13" t="s">
        <v>40</v>
      </c>
      <c r="M29" s="22" t="s">
        <v>36</v>
      </c>
      <c r="N29" s="13" t="s">
        <v>40</v>
      </c>
      <c r="O29" s="22" t="s">
        <v>36</v>
      </c>
      <c r="P29" s="22" t="s">
        <v>36</v>
      </c>
      <c r="Q29" s="22" t="s">
        <v>36</v>
      </c>
      <c r="R29" s="13" t="s">
        <v>40</v>
      </c>
      <c r="S29" s="22" t="s">
        <v>36</v>
      </c>
      <c r="T29" s="22" t="s">
        <v>36</v>
      </c>
      <c r="U29" s="22" t="s">
        <v>36</v>
      </c>
      <c r="V29" s="22" t="s">
        <v>36</v>
      </c>
      <c r="W29" s="22" t="s">
        <v>36</v>
      </c>
      <c r="X29" s="22" t="s">
        <v>36</v>
      </c>
      <c r="Y29" s="22" t="s">
        <v>36</v>
      </c>
      <c r="Z29" s="79" t="s">
        <v>41</v>
      </c>
      <c r="AA29" s="205" t="s">
        <v>76</v>
      </c>
      <c r="AB29" s="79" t="s">
        <v>43</v>
      </c>
      <c r="AC29" s="207" t="s">
        <v>88</v>
      </c>
      <c r="AD29" s="43" t="str">
        <f t="shared" si="0"/>
        <v xml:space="preserve"> </v>
      </c>
      <c r="AE29" s="22"/>
      <c r="AF29" s="104"/>
      <c r="AG29" s="132"/>
    </row>
    <row r="30" spans="1:33">
      <c r="A30" s="97"/>
      <c r="B30" s="13">
        <f t="shared" si="1"/>
        <v>23</v>
      </c>
      <c r="C30" s="79"/>
      <c r="D30" s="158" t="s">
        <v>820</v>
      </c>
      <c r="E30" s="13"/>
      <c r="F30" s="22" t="s">
        <v>36</v>
      </c>
      <c r="G30" s="13" t="s">
        <v>22</v>
      </c>
      <c r="H30" s="13" t="s">
        <v>86</v>
      </c>
      <c r="I30" s="184" t="s">
        <v>821</v>
      </c>
      <c r="J30" s="24">
        <f>'LP IV'!$A$2-RIGHT(I30,4)</f>
        <v>25</v>
      </c>
      <c r="K30" s="22" t="s">
        <v>36</v>
      </c>
      <c r="L30" s="22" t="s">
        <v>36</v>
      </c>
      <c r="M30" s="13" t="s">
        <v>40</v>
      </c>
      <c r="N30" s="22" t="s">
        <v>36</v>
      </c>
      <c r="O30" s="13" t="s">
        <v>40</v>
      </c>
      <c r="P30" s="22" t="s">
        <v>36</v>
      </c>
      <c r="Q30" s="22" t="s">
        <v>36</v>
      </c>
      <c r="R30" s="22" t="s">
        <v>36</v>
      </c>
      <c r="S30" s="13" t="s">
        <v>40</v>
      </c>
      <c r="T30" s="22" t="s">
        <v>36</v>
      </c>
      <c r="U30" s="22" t="s">
        <v>36</v>
      </c>
      <c r="V30" s="22" t="s">
        <v>36</v>
      </c>
      <c r="W30" s="22" t="s">
        <v>36</v>
      </c>
      <c r="X30" s="22" t="s">
        <v>36</v>
      </c>
      <c r="Y30" s="22" t="s">
        <v>36</v>
      </c>
      <c r="Z30" s="79" t="s">
        <v>55</v>
      </c>
      <c r="AA30" s="22" t="s">
        <v>36</v>
      </c>
      <c r="AB30" s="79" t="s">
        <v>57</v>
      </c>
      <c r="AC30" s="103" t="s">
        <v>52</v>
      </c>
      <c r="AD30" s="43" t="str">
        <f t="shared" si="0"/>
        <v xml:space="preserve"> </v>
      </c>
      <c r="AE30" s="22"/>
      <c r="AF30" s="104"/>
      <c r="AG30" s="132"/>
    </row>
    <row r="31" spans="1:33">
      <c r="A31" s="97"/>
      <c r="B31" s="13">
        <f t="shared" si="1"/>
        <v>24</v>
      </c>
      <c r="C31" s="79"/>
      <c r="D31" s="158" t="s">
        <v>822</v>
      </c>
      <c r="E31" s="13"/>
      <c r="F31" s="13" t="s">
        <v>21</v>
      </c>
      <c r="G31" s="22" t="s">
        <v>36</v>
      </c>
      <c r="H31" s="13" t="s">
        <v>115</v>
      </c>
      <c r="I31" s="184" t="s">
        <v>823</v>
      </c>
      <c r="J31" s="24">
        <f>'LP IV'!$A$2-RIGHT(I31,4)</f>
        <v>4</v>
      </c>
      <c r="K31" s="22" t="s">
        <v>36</v>
      </c>
      <c r="L31" s="22" t="s">
        <v>36</v>
      </c>
      <c r="M31" s="22" t="s">
        <v>36</v>
      </c>
      <c r="N31" s="22" t="s">
        <v>36</v>
      </c>
      <c r="O31" s="22" t="s">
        <v>36</v>
      </c>
      <c r="P31" s="22" t="s">
        <v>36</v>
      </c>
      <c r="Q31" s="22" t="s">
        <v>36</v>
      </c>
      <c r="R31" s="22" t="s">
        <v>36</v>
      </c>
      <c r="S31" s="22" t="s">
        <v>36</v>
      </c>
      <c r="T31" s="22" t="s">
        <v>36</v>
      </c>
      <c r="U31" s="22" t="s">
        <v>36</v>
      </c>
      <c r="V31" s="22" t="s">
        <v>36</v>
      </c>
      <c r="W31" s="22" t="s">
        <v>36</v>
      </c>
      <c r="X31" s="13" t="s">
        <v>40</v>
      </c>
      <c r="Y31" s="22" t="s">
        <v>36</v>
      </c>
      <c r="Z31" s="22" t="s">
        <v>36</v>
      </c>
      <c r="AA31" s="22" t="s">
        <v>36</v>
      </c>
      <c r="AB31" s="79" t="s">
        <v>57</v>
      </c>
      <c r="AC31" s="103" t="s">
        <v>58</v>
      </c>
      <c r="AD31" s="43" t="str">
        <f t="shared" si="0"/>
        <v xml:space="preserve"> </v>
      </c>
      <c r="AE31" s="22"/>
      <c r="AF31" s="104"/>
      <c r="AG31" s="132"/>
    </row>
    <row r="32" spans="1:33">
      <c r="A32" s="97"/>
      <c r="B32" s="13">
        <f t="shared" si="1"/>
        <v>25</v>
      </c>
      <c r="C32" s="79"/>
      <c r="D32" s="158" t="s">
        <v>824</v>
      </c>
      <c r="E32" s="13" t="s">
        <v>35</v>
      </c>
      <c r="F32" s="13" t="s">
        <v>21</v>
      </c>
      <c r="G32" s="22" t="s">
        <v>36</v>
      </c>
      <c r="H32" s="13" t="s">
        <v>813</v>
      </c>
      <c r="I32" s="184" t="s">
        <v>825</v>
      </c>
      <c r="J32" s="24">
        <f>'LP IV'!$A$2-RIGHT(I32,4)</f>
        <v>39</v>
      </c>
      <c r="K32" s="22" t="s">
        <v>36</v>
      </c>
      <c r="L32" s="13" t="s">
        <v>40</v>
      </c>
      <c r="M32" s="22" t="s">
        <v>36</v>
      </c>
      <c r="N32" s="13" t="s">
        <v>40</v>
      </c>
      <c r="O32" s="22" t="s">
        <v>36</v>
      </c>
      <c r="P32" s="13" t="s">
        <v>40</v>
      </c>
      <c r="Q32" s="22" t="s">
        <v>36</v>
      </c>
      <c r="R32" s="13" t="s">
        <v>40</v>
      </c>
      <c r="S32" s="22" t="s">
        <v>36</v>
      </c>
      <c r="T32" s="22" t="s">
        <v>36</v>
      </c>
      <c r="U32" s="22" t="s">
        <v>36</v>
      </c>
      <c r="V32" s="22" t="s">
        <v>36</v>
      </c>
      <c r="W32" s="22" t="s">
        <v>36</v>
      </c>
      <c r="X32" s="22" t="s">
        <v>36</v>
      </c>
      <c r="Y32" s="22" t="s">
        <v>36</v>
      </c>
      <c r="Z32" s="79" t="s">
        <v>50</v>
      </c>
      <c r="AA32" s="79" t="s">
        <v>76</v>
      </c>
      <c r="AB32" s="79" t="s">
        <v>43</v>
      </c>
      <c r="AC32" s="103" t="s">
        <v>140</v>
      </c>
      <c r="AD32" s="43" t="str">
        <f t="shared" si="0"/>
        <v xml:space="preserve"> </v>
      </c>
      <c r="AE32" s="22"/>
      <c r="AF32" s="104"/>
      <c r="AG32" s="132"/>
    </row>
    <row r="33" spans="1:33">
      <c r="A33" s="97"/>
      <c r="B33" s="13">
        <f t="shared" si="1"/>
        <v>26</v>
      </c>
      <c r="C33" s="79"/>
      <c r="D33" s="158" t="s">
        <v>826</v>
      </c>
      <c r="E33" s="13"/>
      <c r="F33" s="22" t="s">
        <v>36</v>
      </c>
      <c r="G33" s="13" t="s">
        <v>22</v>
      </c>
      <c r="H33" s="13" t="s">
        <v>35</v>
      </c>
      <c r="I33" s="184" t="s">
        <v>827</v>
      </c>
      <c r="J33" s="24">
        <f>'LP IV'!$A$2-RIGHT(I33,4)</f>
        <v>15</v>
      </c>
      <c r="K33" s="22" t="s">
        <v>36</v>
      </c>
      <c r="L33" s="13" t="s">
        <v>40</v>
      </c>
      <c r="M33" s="22" t="s">
        <v>36</v>
      </c>
      <c r="N33" s="22" t="s">
        <v>36</v>
      </c>
      <c r="O33" s="22" t="s">
        <v>36</v>
      </c>
      <c r="P33" s="22" t="s">
        <v>36</v>
      </c>
      <c r="Q33" s="22" t="s">
        <v>36</v>
      </c>
      <c r="R33" s="22" t="s">
        <v>36</v>
      </c>
      <c r="S33" s="22" t="s">
        <v>36</v>
      </c>
      <c r="T33" s="22" t="s">
        <v>36</v>
      </c>
      <c r="U33" s="22" t="s">
        <v>36</v>
      </c>
      <c r="V33" s="22" t="s">
        <v>36</v>
      </c>
      <c r="W33" s="13" t="s">
        <v>40</v>
      </c>
      <c r="X33" s="22" t="s">
        <v>36</v>
      </c>
      <c r="Y33" s="22" t="s">
        <v>36</v>
      </c>
      <c r="Z33" s="79" t="s">
        <v>61</v>
      </c>
      <c r="AA33" s="79" t="s">
        <v>56</v>
      </c>
      <c r="AB33" s="79" t="s">
        <v>57</v>
      </c>
      <c r="AC33" s="103" t="s">
        <v>277</v>
      </c>
      <c r="AD33" s="43" t="str">
        <f t="shared" si="0"/>
        <v xml:space="preserve"> </v>
      </c>
      <c r="AE33" s="22"/>
      <c r="AF33" s="104"/>
      <c r="AG33" s="132"/>
    </row>
    <row r="34" spans="1:33">
      <c r="A34" s="97">
        <v>7</v>
      </c>
      <c r="B34" s="13">
        <f t="shared" si="1"/>
        <v>27</v>
      </c>
      <c r="C34" s="182" t="s">
        <v>1549</v>
      </c>
      <c r="D34" s="158" t="s">
        <v>828</v>
      </c>
      <c r="E34" s="13" t="s">
        <v>35</v>
      </c>
      <c r="F34" s="13" t="s">
        <v>21</v>
      </c>
      <c r="G34" s="22" t="s">
        <v>36</v>
      </c>
      <c r="H34" s="13" t="s">
        <v>219</v>
      </c>
      <c r="I34" s="184" t="s">
        <v>829</v>
      </c>
      <c r="J34" s="24">
        <f>'LP IV'!$A$2-RIGHT(I34,4)</f>
        <v>40</v>
      </c>
      <c r="K34" s="13" t="s">
        <v>378</v>
      </c>
      <c r="L34" s="13" t="s">
        <v>40</v>
      </c>
      <c r="M34" s="22" t="s">
        <v>36</v>
      </c>
      <c r="N34" s="13" t="s">
        <v>40</v>
      </c>
      <c r="O34" s="22" t="s">
        <v>36</v>
      </c>
      <c r="P34" s="13" t="s">
        <v>40</v>
      </c>
      <c r="Q34" s="22" t="s">
        <v>36</v>
      </c>
      <c r="R34" s="13" t="s">
        <v>40</v>
      </c>
      <c r="S34" s="22" t="s">
        <v>36</v>
      </c>
      <c r="T34" s="22" t="s">
        <v>36</v>
      </c>
      <c r="U34" s="22" t="s">
        <v>36</v>
      </c>
      <c r="V34" s="22" t="s">
        <v>36</v>
      </c>
      <c r="W34" s="22" t="s">
        <v>36</v>
      </c>
      <c r="X34" s="22" t="s">
        <v>36</v>
      </c>
      <c r="Y34" s="22" t="s">
        <v>36</v>
      </c>
      <c r="Z34" s="79" t="s">
        <v>55</v>
      </c>
      <c r="AA34" s="79" t="s">
        <v>192</v>
      </c>
      <c r="AB34" s="79" t="s">
        <v>43</v>
      </c>
      <c r="AC34" s="103" t="s">
        <v>88</v>
      </c>
      <c r="AD34" s="43" t="str">
        <f t="shared" si="0"/>
        <v xml:space="preserve"> </v>
      </c>
      <c r="AE34" s="22"/>
      <c r="AF34" s="104"/>
      <c r="AG34" s="132"/>
    </row>
    <row r="35" spans="1:33">
      <c r="A35" s="97"/>
      <c r="B35" s="13">
        <f t="shared" si="1"/>
        <v>28</v>
      </c>
      <c r="C35" s="79"/>
      <c r="D35" s="158" t="s">
        <v>830</v>
      </c>
      <c r="E35" s="13"/>
      <c r="F35" s="22" t="s">
        <v>36</v>
      </c>
      <c r="G35" s="13" t="s">
        <v>22</v>
      </c>
      <c r="H35" s="13" t="s">
        <v>35</v>
      </c>
      <c r="I35" s="184" t="s">
        <v>831</v>
      </c>
      <c r="J35" s="24">
        <f>'LP IV'!$A$2-RIGHT(I35,4)</f>
        <v>19</v>
      </c>
      <c r="K35" s="22" t="s">
        <v>36</v>
      </c>
      <c r="L35" s="22" t="s">
        <v>36</v>
      </c>
      <c r="M35" s="13" t="s">
        <v>40</v>
      </c>
      <c r="N35" s="22" t="s">
        <v>36</v>
      </c>
      <c r="O35" s="22" t="s">
        <v>36</v>
      </c>
      <c r="P35" s="22" t="s">
        <v>36</v>
      </c>
      <c r="Q35" s="22" t="s">
        <v>36</v>
      </c>
      <c r="R35" s="22" t="s">
        <v>36</v>
      </c>
      <c r="S35" s="22" t="s">
        <v>36</v>
      </c>
      <c r="T35" s="22" t="s">
        <v>36</v>
      </c>
      <c r="U35" s="13" t="s">
        <v>40</v>
      </c>
      <c r="V35" s="22" t="s">
        <v>36</v>
      </c>
      <c r="W35" s="22" t="s">
        <v>36</v>
      </c>
      <c r="X35" s="22" t="s">
        <v>36</v>
      </c>
      <c r="Y35" s="22" t="s">
        <v>36</v>
      </c>
      <c r="Z35" s="79" t="s">
        <v>55</v>
      </c>
      <c r="AA35" s="79" t="s">
        <v>56</v>
      </c>
      <c r="AB35" s="79" t="s">
        <v>57</v>
      </c>
      <c r="AC35" s="103" t="s">
        <v>58</v>
      </c>
      <c r="AD35" s="43" t="str">
        <f t="shared" si="0"/>
        <v xml:space="preserve"> </v>
      </c>
      <c r="AE35" s="22"/>
      <c r="AF35" s="104"/>
      <c r="AG35" s="132"/>
    </row>
    <row r="36" spans="1:33">
      <c r="A36" s="97"/>
      <c r="B36" s="13">
        <f t="shared" si="1"/>
        <v>29</v>
      </c>
      <c r="C36" s="79"/>
      <c r="D36" s="158" t="s">
        <v>832</v>
      </c>
      <c r="E36" s="13"/>
      <c r="F36" s="22" t="s">
        <v>36</v>
      </c>
      <c r="G36" s="13" t="s">
        <v>22</v>
      </c>
      <c r="H36" s="13" t="s">
        <v>70</v>
      </c>
      <c r="I36" s="184" t="s">
        <v>833</v>
      </c>
      <c r="J36" s="24">
        <f>'LP IV'!$A$2-RIGHT(I36,4)</f>
        <v>15</v>
      </c>
      <c r="K36" s="22" t="s">
        <v>36</v>
      </c>
      <c r="L36" s="22" t="s">
        <v>36</v>
      </c>
      <c r="M36" s="13" t="s">
        <v>40</v>
      </c>
      <c r="N36" s="22" t="s">
        <v>36</v>
      </c>
      <c r="O36" s="22" t="s">
        <v>36</v>
      </c>
      <c r="P36" s="22" t="s">
        <v>36</v>
      </c>
      <c r="Q36" s="22" t="s">
        <v>36</v>
      </c>
      <c r="R36" s="22" t="s">
        <v>36</v>
      </c>
      <c r="S36" s="22" t="s">
        <v>36</v>
      </c>
      <c r="T36" s="22" t="s">
        <v>36</v>
      </c>
      <c r="U36" s="22" t="s">
        <v>36</v>
      </c>
      <c r="V36" s="22" t="s">
        <v>36</v>
      </c>
      <c r="W36" s="13" t="s">
        <v>40</v>
      </c>
      <c r="X36" s="22" t="s">
        <v>36</v>
      </c>
      <c r="Y36" s="22" t="s">
        <v>36</v>
      </c>
      <c r="Z36" s="79" t="s">
        <v>61</v>
      </c>
      <c r="AA36" s="79" t="s">
        <v>56</v>
      </c>
      <c r="AB36" s="79" t="s">
        <v>57</v>
      </c>
      <c r="AC36" s="103" t="s">
        <v>58</v>
      </c>
      <c r="AD36" s="43" t="str">
        <f t="shared" si="0"/>
        <v xml:space="preserve"> </v>
      </c>
      <c r="AE36" s="22"/>
      <c r="AF36" s="104"/>
      <c r="AG36" s="132"/>
    </row>
    <row r="37" spans="1:33">
      <c r="A37" s="97"/>
      <c r="B37" s="13">
        <f t="shared" si="1"/>
        <v>30</v>
      </c>
      <c r="C37" s="79"/>
      <c r="D37" s="158" t="s">
        <v>834</v>
      </c>
      <c r="E37" s="13"/>
      <c r="F37" s="13" t="s">
        <v>21</v>
      </c>
      <c r="G37" s="22" t="s">
        <v>36</v>
      </c>
      <c r="H37" s="13" t="s">
        <v>35</v>
      </c>
      <c r="I37" s="184" t="s">
        <v>835</v>
      </c>
      <c r="J37" s="24">
        <f>'LP IV'!$A$2-RIGHT(I37,4)</f>
        <v>14</v>
      </c>
      <c r="K37" s="22" t="s">
        <v>36</v>
      </c>
      <c r="L37" s="13" t="s">
        <v>40</v>
      </c>
      <c r="M37" s="22" t="s">
        <v>36</v>
      </c>
      <c r="N37" s="22" t="s">
        <v>36</v>
      </c>
      <c r="O37" s="22" t="s">
        <v>36</v>
      </c>
      <c r="P37" s="22" t="s">
        <v>36</v>
      </c>
      <c r="Q37" s="22" t="s">
        <v>36</v>
      </c>
      <c r="R37" s="22" t="s">
        <v>36</v>
      </c>
      <c r="S37" s="22" t="s">
        <v>36</v>
      </c>
      <c r="T37" s="22" t="s">
        <v>36</v>
      </c>
      <c r="U37" s="22" t="s">
        <v>36</v>
      </c>
      <c r="V37" s="13" t="s">
        <v>40</v>
      </c>
      <c r="W37" s="22" t="s">
        <v>36</v>
      </c>
      <c r="X37" s="22" t="s">
        <v>36</v>
      </c>
      <c r="Y37" s="22" t="s">
        <v>36</v>
      </c>
      <c r="Z37" s="79" t="s">
        <v>61</v>
      </c>
      <c r="AA37" s="79" t="s">
        <v>56</v>
      </c>
      <c r="AB37" s="79" t="s">
        <v>57</v>
      </c>
      <c r="AC37" s="103" t="s">
        <v>58</v>
      </c>
      <c r="AD37" s="43" t="str">
        <f t="shared" si="0"/>
        <v xml:space="preserve"> </v>
      </c>
      <c r="AE37" s="22"/>
      <c r="AF37" s="104"/>
      <c r="AG37" s="132"/>
    </row>
    <row r="38" spans="1:33">
      <c r="A38" s="97"/>
      <c r="B38" s="13">
        <f t="shared" si="1"/>
        <v>31</v>
      </c>
      <c r="C38" s="79"/>
      <c r="D38" s="158" t="s">
        <v>836</v>
      </c>
      <c r="E38" s="13"/>
      <c r="F38" s="13" t="s">
        <v>21</v>
      </c>
      <c r="G38" s="22" t="s">
        <v>36</v>
      </c>
      <c r="H38" s="13" t="s">
        <v>70</v>
      </c>
      <c r="I38" s="184" t="s">
        <v>837</v>
      </c>
      <c r="J38" s="24">
        <f>'LP IV'!$A$2-RIGHT(I38,4)</f>
        <v>33</v>
      </c>
      <c r="K38" s="22" t="s">
        <v>36</v>
      </c>
      <c r="L38" s="13" t="s">
        <v>40</v>
      </c>
      <c r="M38" s="22" t="s">
        <v>36</v>
      </c>
      <c r="N38" s="13" t="s">
        <v>40</v>
      </c>
      <c r="O38" s="22" t="s">
        <v>36</v>
      </c>
      <c r="P38" s="22" t="s">
        <v>36</v>
      </c>
      <c r="Q38" s="22" t="s">
        <v>36</v>
      </c>
      <c r="R38" s="22" t="s">
        <v>36</v>
      </c>
      <c r="S38" s="22" t="s">
        <v>36</v>
      </c>
      <c r="T38" s="13" t="s">
        <v>40</v>
      </c>
      <c r="U38" s="22" t="s">
        <v>36</v>
      </c>
      <c r="V38" s="22" t="s">
        <v>36</v>
      </c>
      <c r="W38" s="22" t="s">
        <v>36</v>
      </c>
      <c r="X38" s="22" t="s">
        <v>36</v>
      </c>
      <c r="Y38" s="22" t="s">
        <v>36</v>
      </c>
      <c r="Z38" s="79" t="s">
        <v>154</v>
      </c>
      <c r="AA38" s="102" t="s">
        <v>42</v>
      </c>
      <c r="AB38" s="79" t="s">
        <v>57</v>
      </c>
      <c r="AC38" s="103" t="s">
        <v>140</v>
      </c>
      <c r="AD38" s="43" t="str">
        <f t="shared" si="0"/>
        <v xml:space="preserve"> </v>
      </c>
      <c r="AE38" s="22"/>
      <c r="AF38" s="104"/>
      <c r="AG38" s="132"/>
    </row>
    <row r="39" spans="1:33">
      <c r="A39" s="97"/>
      <c r="B39" s="13">
        <f t="shared" si="1"/>
        <v>32</v>
      </c>
      <c r="C39" s="79"/>
      <c r="D39" s="158" t="s">
        <v>838</v>
      </c>
      <c r="E39" s="13"/>
      <c r="F39" s="13" t="s">
        <v>21</v>
      </c>
      <c r="G39" s="22" t="s">
        <v>36</v>
      </c>
      <c r="H39" s="13" t="s">
        <v>813</v>
      </c>
      <c r="I39" s="184" t="s">
        <v>839</v>
      </c>
      <c r="J39" s="24">
        <f>'LP IV'!$A$2-RIGHT(I39,4)</f>
        <v>24</v>
      </c>
      <c r="K39" s="22" t="s">
        <v>36</v>
      </c>
      <c r="L39" s="13" t="s">
        <v>40</v>
      </c>
      <c r="M39" s="22" t="s">
        <v>36</v>
      </c>
      <c r="N39" s="22" t="s">
        <v>36</v>
      </c>
      <c r="O39" s="22" t="s">
        <v>36</v>
      </c>
      <c r="P39" s="22" t="s">
        <v>36</v>
      </c>
      <c r="Q39" s="22" t="s">
        <v>36</v>
      </c>
      <c r="R39" s="22" t="s">
        <v>36</v>
      </c>
      <c r="S39" s="22" t="s">
        <v>36</v>
      </c>
      <c r="T39" s="13" t="s">
        <v>40</v>
      </c>
      <c r="U39" s="22" t="s">
        <v>36</v>
      </c>
      <c r="V39" s="22" t="s">
        <v>36</v>
      </c>
      <c r="W39" s="22" t="s">
        <v>36</v>
      </c>
      <c r="X39" s="22" t="s">
        <v>36</v>
      </c>
      <c r="Y39" s="22" t="s">
        <v>36</v>
      </c>
      <c r="Z39" s="79" t="s">
        <v>41</v>
      </c>
      <c r="AA39" s="79" t="s">
        <v>56</v>
      </c>
      <c r="AB39" s="79" t="s">
        <v>57</v>
      </c>
      <c r="AC39" s="103" t="s">
        <v>140</v>
      </c>
      <c r="AD39" s="43" t="str">
        <f t="shared" si="0"/>
        <v xml:space="preserve"> </v>
      </c>
      <c r="AE39" s="22"/>
      <c r="AF39" s="104"/>
      <c r="AG39" s="132"/>
    </row>
    <row r="40" spans="1:33">
      <c r="A40" s="97">
        <v>8</v>
      </c>
      <c r="B40" s="13">
        <f t="shared" si="1"/>
        <v>33</v>
      </c>
      <c r="C40" s="182" t="s">
        <v>1549</v>
      </c>
      <c r="D40" s="158" t="s">
        <v>840</v>
      </c>
      <c r="E40" s="13" t="s">
        <v>35</v>
      </c>
      <c r="F40" s="13" t="s">
        <v>21</v>
      </c>
      <c r="G40" s="22" t="s">
        <v>36</v>
      </c>
      <c r="H40" s="22" t="s">
        <v>35</v>
      </c>
      <c r="I40" s="184" t="s">
        <v>841</v>
      </c>
      <c r="J40" s="24">
        <f>'LP IV'!$A$2-RIGHT(I40,4)</f>
        <v>53</v>
      </c>
      <c r="K40" s="13" t="s">
        <v>842</v>
      </c>
      <c r="L40" s="13" t="s">
        <v>40</v>
      </c>
      <c r="M40" s="22" t="s">
        <v>36</v>
      </c>
      <c r="N40" s="13" t="s">
        <v>40</v>
      </c>
      <c r="O40" s="22" t="s">
        <v>36</v>
      </c>
      <c r="P40" s="13" t="s">
        <v>40</v>
      </c>
      <c r="Q40" s="22" t="s">
        <v>36</v>
      </c>
      <c r="R40" s="13" t="s">
        <v>40</v>
      </c>
      <c r="S40" s="22" t="s">
        <v>36</v>
      </c>
      <c r="T40" s="22" t="s">
        <v>36</v>
      </c>
      <c r="U40" s="22" t="s">
        <v>36</v>
      </c>
      <c r="V40" s="22" t="s">
        <v>36</v>
      </c>
      <c r="W40" s="22" t="s">
        <v>36</v>
      </c>
      <c r="X40" s="22" t="s">
        <v>36</v>
      </c>
      <c r="Y40" s="22" t="s">
        <v>36</v>
      </c>
      <c r="Z40" s="79" t="s">
        <v>55</v>
      </c>
      <c r="AA40" s="79" t="s">
        <v>42</v>
      </c>
      <c r="AB40" s="79" t="s">
        <v>43</v>
      </c>
      <c r="AC40" s="103" t="s">
        <v>98</v>
      </c>
      <c r="AD40" s="43" t="str">
        <f t="shared" si="0"/>
        <v xml:space="preserve"> </v>
      </c>
      <c r="AE40" s="22"/>
      <c r="AF40" s="104"/>
      <c r="AG40" s="132"/>
    </row>
    <row r="41" spans="1:33">
      <c r="A41" s="97"/>
      <c r="B41" s="13">
        <f t="shared" si="1"/>
        <v>34</v>
      </c>
      <c r="C41" s="79"/>
      <c r="D41" s="158" t="s">
        <v>843</v>
      </c>
      <c r="E41" s="13"/>
      <c r="F41" s="22" t="s">
        <v>36</v>
      </c>
      <c r="G41" s="13" t="s">
        <v>22</v>
      </c>
      <c r="H41" s="22" t="s">
        <v>115</v>
      </c>
      <c r="I41" s="184" t="s">
        <v>844</v>
      </c>
      <c r="J41" s="24">
        <f>'LP IV'!$A$2-RIGHT(I41,4)</f>
        <v>49</v>
      </c>
      <c r="K41" s="22" t="s">
        <v>36</v>
      </c>
      <c r="L41" s="13" t="s">
        <v>40</v>
      </c>
      <c r="M41" s="22" t="s">
        <v>36</v>
      </c>
      <c r="N41" s="22" t="s">
        <v>36</v>
      </c>
      <c r="O41" s="13" t="s">
        <v>40</v>
      </c>
      <c r="P41" s="22" t="s">
        <v>36</v>
      </c>
      <c r="Q41" s="13" t="s">
        <v>40</v>
      </c>
      <c r="R41" s="22" t="s">
        <v>36</v>
      </c>
      <c r="S41" s="13" t="s">
        <v>40</v>
      </c>
      <c r="T41" s="22" t="s">
        <v>36</v>
      </c>
      <c r="U41" s="22" t="s">
        <v>36</v>
      </c>
      <c r="V41" s="22" t="s">
        <v>36</v>
      </c>
      <c r="W41" s="22" t="s">
        <v>36</v>
      </c>
      <c r="X41" s="22" t="s">
        <v>36</v>
      </c>
      <c r="Y41" s="22" t="s">
        <v>36</v>
      </c>
      <c r="Z41" s="79" t="s">
        <v>154</v>
      </c>
      <c r="AA41" s="79" t="s">
        <v>207</v>
      </c>
      <c r="AB41" s="79" t="s">
        <v>43</v>
      </c>
      <c r="AC41" s="103" t="s">
        <v>52</v>
      </c>
      <c r="AD41" s="43" t="str">
        <f t="shared" si="0"/>
        <v xml:space="preserve"> </v>
      </c>
      <c r="AE41" s="22"/>
      <c r="AF41" s="104"/>
      <c r="AG41" s="132"/>
    </row>
    <row r="42" spans="1:33">
      <c r="A42" s="97"/>
      <c r="B42" s="13">
        <f t="shared" si="1"/>
        <v>35</v>
      </c>
      <c r="C42" s="79"/>
      <c r="D42" s="158" t="s">
        <v>845</v>
      </c>
      <c r="E42" s="13"/>
      <c r="F42" s="22" t="s">
        <v>36</v>
      </c>
      <c r="G42" s="13" t="s">
        <v>22</v>
      </c>
      <c r="H42" s="22" t="s">
        <v>115</v>
      </c>
      <c r="I42" s="184" t="s">
        <v>846</v>
      </c>
      <c r="J42" s="24">
        <f>'LP IV'!$A$2-RIGHT(I42,4)</f>
        <v>23</v>
      </c>
      <c r="K42" s="22" t="s">
        <v>36</v>
      </c>
      <c r="L42" s="13" t="s">
        <v>40</v>
      </c>
      <c r="M42" s="22" t="s">
        <v>36</v>
      </c>
      <c r="N42" s="22" t="s">
        <v>36</v>
      </c>
      <c r="O42" s="13" t="s">
        <v>40</v>
      </c>
      <c r="P42" s="22" t="s">
        <v>36</v>
      </c>
      <c r="Q42" s="22" t="s">
        <v>36</v>
      </c>
      <c r="R42" s="22" t="s">
        <v>36</v>
      </c>
      <c r="S42" s="22" t="s">
        <v>36</v>
      </c>
      <c r="T42" s="22" t="s">
        <v>36</v>
      </c>
      <c r="U42" s="13" t="s">
        <v>40</v>
      </c>
      <c r="V42" s="22" t="s">
        <v>36</v>
      </c>
      <c r="W42" s="22" t="s">
        <v>36</v>
      </c>
      <c r="X42" s="22" t="s">
        <v>36</v>
      </c>
      <c r="Y42" s="98" t="s">
        <v>36</v>
      </c>
      <c r="Z42" s="79" t="s">
        <v>75</v>
      </c>
      <c r="AA42" s="79" t="s">
        <v>94</v>
      </c>
      <c r="AB42" s="79" t="s">
        <v>57</v>
      </c>
      <c r="AC42" s="103" t="s">
        <v>58</v>
      </c>
      <c r="AD42" s="43" t="str">
        <f t="shared" si="0"/>
        <v xml:space="preserve"> </v>
      </c>
      <c r="AE42" s="22"/>
      <c r="AF42" s="104"/>
      <c r="AG42" s="132"/>
    </row>
    <row r="43" spans="1:33">
      <c r="A43" s="97"/>
      <c r="B43" s="13">
        <f t="shared" si="1"/>
        <v>36</v>
      </c>
      <c r="C43" s="79"/>
      <c r="D43" s="158" t="s">
        <v>847</v>
      </c>
      <c r="E43" s="13"/>
      <c r="F43" s="13" t="s">
        <v>21</v>
      </c>
      <c r="G43" s="22" t="s">
        <v>36</v>
      </c>
      <c r="H43" s="22" t="s">
        <v>115</v>
      </c>
      <c r="I43" s="184" t="s">
        <v>848</v>
      </c>
      <c r="J43" s="24">
        <f>'LP IV'!$A$2-RIGHT(I43,4)</f>
        <v>19</v>
      </c>
      <c r="K43" s="22" t="s">
        <v>36</v>
      </c>
      <c r="L43" s="13" t="s">
        <v>40</v>
      </c>
      <c r="M43" s="22" t="s">
        <v>36</v>
      </c>
      <c r="N43" s="13" t="s">
        <v>40</v>
      </c>
      <c r="O43" s="22" t="s">
        <v>36</v>
      </c>
      <c r="P43" s="22" t="s">
        <v>36</v>
      </c>
      <c r="Q43" s="22" t="s">
        <v>36</v>
      </c>
      <c r="R43" s="22" t="s">
        <v>36</v>
      </c>
      <c r="S43" s="22" t="s">
        <v>36</v>
      </c>
      <c r="T43" s="13" t="s">
        <v>40</v>
      </c>
      <c r="U43" s="22" t="s">
        <v>36</v>
      </c>
      <c r="V43" s="22" t="s">
        <v>36</v>
      </c>
      <c r="W43" s="22" t="s">
        <v>36</v>
      </c>
      <c r="X43" s="22" t="s">
        <v>36</v>
      </c>
      <c r="Y43" s="22" t="s">
        <v>36</v>
      </c>
      <c r="Z43" s="79" t="s">
        <v>55</v>
      </c>
      <c r="AA43" s="79" t="s">
        <v>56</v>
      </c>
      <c r="AB43" s="79" t="s">
        <v>57</v>
      </c>
      <c r="AC43" s="103" t="s">
        <v>58</v>
      </c>
      <c r="AD43" s="43" t="str">
        <f t="shared" si="0"/>
        <v xml:space="preserve"> </v>
      </c>
      <c r="AE43" s="22"/>
      <c r="AF43" s="104"/>
      <c r="AG43" s="132"/>
    </row>
    <row r="44" spans="1:33">
      <c r="A44" s="97"/>
      <c r="B44" s="13">
        <f t="shared" si="1"/>
        <v>37</v>
      </c>
      <c r="C44" s="79"/>
      <c r="D44" s="158" t="s">
        <v>849</v>
      </c>
      <c r="E44" s="13"/>
      <c r="F44" s="22" t="s">
        <v>36</v>
      </c>
      <c r="G44" s="13" t="s">
        <v>22</v>
      </c>
      <c r="H44" s="22" t="s">
        <v>115</v>
      </c>
      <c r="I44" s="184" t="s">
        <v>850</v>
      </c>
      <c r="J44" s="24">
        <f>'LP IV'!$A$2-RIGHT(I44,4)</f>
        <v>11</v>
      </c>
      <c r="K44" s="22" t="s">
        <v>36</v>
      </c>
      <c r="L44" s="22" t="s">
        <v>36</v>
      </c>
      <c r="M44" s="13" t="s">
        <v>40</v>
      </c>
      <c r="N44" s="22" t="s">
        <v>36</v>
      </c>
      <c r="O44" s="22" t="s">
        <v>36</v>
      </c>
      <c r="P44" s="22" t="s">
        <v>36</v>
      </c>
      <c r="Q44" s="22" t="s">
        <v>36</v>
      </c>
      <c r="R44" s="22" t="s">
        <v>36</v>
      </c>
      <c r="S44" s="22" t="s">
        <v>36</v>
      </c>
      <c r="T44" s="22" t="s">
        <v>36</v>
      </c>
      <c r="U44" s="22" t="s">
        <v>36</v>
      </c>
      <c r="V44" s="22" t="s">
        <v>36</v>
      </c>
      <c r="W44" s="22" t="s">
        <v>36</v>
      </c>
      <c r="X44" s="22" t="s">
        <v>36</v>
      </c>
      <c r="Y44" s="13" t="s">
        <v>40</v>
      </c>
      <c r="Z44" s="22" t="s">
        <v>41</v>
      </c>
      <c r="AA44" s="102" t="s">
        <v>56</v>
      </c>
      <c r="AB44" s="79" t="s">
        <v>57</v>
      </c>
      <c r="AC44" s="103" t="s">
        <v>58</v>
      </c>
      <c r="AD44" s="43" t="str">
        <f t="shared" si="0"/>
        <v xml:space="preserve"> </v>
      </c>
      <c r="AE44" s="22"/>
      <c r="AF44" s="104"/>
      <c r="AG44" s="132"/>
    </row>
    <row r="45" spans="1:33">
      <c r="A45" s="97">
        <v>9</v>
      </c>
      <c r="B45" s="13">
        <f t="shared" si="1"/>
        <v>38</v>
      </c>
      <c r="C45" s="182" t="s">
        <v>1549</v>
      </c>
      <c r="D45" s="158" t="s">
        <v>851</v>
      </c>
      <c r="E45" s="13" t="s">
        <v>35</v>
      </c>
      <c r="F45" s="13" t="s">
        <v>21</v>
      </c>
      <c r="G45" s="22" t="s">
        <v>36</v>
      </c>
      <c r="H45" s="13" t="s">
        <v>35</v>
      </c>
      <c r="I45" s="184" t="s">
        <v>852</v>
      </c>
      <c r="J45" s="24">
        <f>'LP IV'!$A$2-RIGHT(I45,4)</f>
        <v>52</v>
      </c>
      <c r="K45" s="13" t="s">
        <v>853</v>
      </c>
      <c r="L45" s="13" t="s">
        <v>40</v>
      </c>
      <c r="M45" s="22" t="s">
        <v>36</v>
      </c>
      <c r="N45" s="13" t="s">
        <v>40</v>
      </c>
      <c r="O45" s="22" t="s">
        <v>36</v>
      </c>
      <c r="P45" s="13" t="s">
        <v>40</v>
      </c>
      <c r="Q45" s="22" t="s">
        <v>36</v>
      </c>
      <c r="R45" s="13" t="s">
        <v>40</v>
      </c>
      <c r="S45" s="22" t="s">
        <v>36</v>
      </c>
      <c r="T45" s="22" t="s">
        <v>36</v>
      </c>
      <c r="U45" s="22" t="s">
        <v>36</v>
      </c>
      <c r="V45" s="22" t="s">
        <v>36</v>
      </c>
      <c r="W45" s="22" t="s">
        <v>36</v>
      </c>
      <c r="X45" s="22" t="s">
        <v>36</v>
      </c>
      <c r="Y45" s="22" t="s">
        <v>36</v>
      </c>
      <c r="Z45" s="79" t="s">
        <v>61</v>
      </c>
      <c r="AA45" s="79" t="s">
        <v>106</v>
      </c>
      <c r="AB45" s="79" t="s">
        <v>43</v>
      </c>
      <c r="AC45" s="103" t="s">
        <v>44</v>
      </c>
      <c r="AD45" s="43" t="str">
        <f t="shared" si="0"/>
        <v xml:space="preserve"> </v>
      </c>
      <c r="AE45" s="22"/>
      <c r="AF45" s="104"/>
      <c r="AG45" s="132"/>
    </row>
    <row r="46" spans="1:33">
      <c r="A46" s="97"/>
      <c r="B46" s="13">
        <f t="shared" si="1"/>
        <v>39</v>
      </c>
      <c r="C46" s="79"/>
      <c r="D46" s="158" t="s">
        <v>854</v>
      </c>
      <c r="E46" s="13"/>
      <c r="F46" s="22" t="s">
        <v>36</v>
      </c>
      <c r="G46" s="13" t="s">
        <v>22</v>
      </c>
      <c r="H46" s="13" t="s">
        <v>35</v>
      </c>
      <c r="I46" s="184" t="s">
        <v>855</v>
      </c>
      <c r="J46" s="24">
        <f>'LP IV'!$A$2-RIGHT(I46,4)</f>
        <v>49</v>
      </c>
      <c r="K46" s="22" t="s">
        <v>36</v>
      </c>
      <c r="L46" s="22" t="s">
        <v>36</v>
      </c>
      <c r="M46" s="13" t="s">
        <v>40</v>
      </c>
      <c r="N46" s="22" t="s">
        <v>36</v>
      </c>
      <c r="O46" s="13" t="s">
        <v>40</v>
      </c>
      <c r="P46" s="22" t="s">
        <v>36</v>
      </c>
      <c r="Q46" s="13" t="s">
        <v>40</v>
      </c>
      <c r="R46" s="22" t="s">
        <v>36</v>
      </c>
      <c r="S46" s="13" t="s">
        <v>40</v>
      </c>
      <c r="T46" s="22" t="s">
        <v>36</v>
      </c>
      <c r="U46" s="22" t="s">
        <v>36</v>
      </c>
      <c r="V46" s="22" t="s">
        <v>36</v>
      </c>
      <c r="W46" s="22" t="s">
        <v>36</v>
      </c>
      <c r="X46" s="22" t="s">
        <v>36</v>
      </c>
      <c r="Y46" s="22" t="s">
        <v>36</v>
      </c>
      <c r="Z46" s="79" t="s">
        <v>41</v>
      </c>
      <c r="AA46" s="79" t="s">
        <v>51</v>
      </c>
      <c r="AB46" s="79" t="s">
        <v>43</v>
      </c>
      <c r="AC46" s="103" t="s">
        <v>52</v>
      </c>
      <c r="AD46" s="43" t="str">
        <f t="shared" si="0"/>
        <v xml:space="preserve"> </v>
      </c>
      <c r="AE46" s="22"/>
      <c r="AF46" s="104"/>
      <c r="AG46" s="132"/>
    </row>
    <row r="47" spans="1:33">
      <c r="A47" s="97"/>
      <c r="B47" s="13">
        <f t="shared" si="1"/>
        <v>40</v>
      </c>
      <c r="C47" s="79"/>
      <c r="D47" s="158" t="s">
        <v>856</v>
      </c>
      <c r="E47" s="13"/>
      <c r="F47" s="13" t="s">
        <v>21</v>
      </c>
      <c r="G47" s="22" t="s">
        <v>36</v>
      </c>
      <c r="H47" s="13" t="s">
        <v>35</v>
      </c>
      <c r="I47" s="184" t="s">
        <v>857</v>
      </c>
      <c r="J47" s="24">
        <f>'LP IV'!$A$2-RIGHT(I47,4)</f>
        <v>23</v>
      </c>
      <c r="K47" s="22" t="s">
        <v>36</v>
      </c>
      <c r="L47" s="13" t="s">
        <v>40</v>
      </c>
      <c r="M47" s="22" t="s">
        <v>36</v>
      </c>
      <c r="N47" s="13" t="s">
        <v>40</v>
      </c>
      <c r="O47" s="22" t="s">
        <v>36</v>
      </c>
      <c r="P47" s="22" t="s">
        <v>36</v>
      </c>
      <c r="Q47" s="22" t="s">
        <v>36</v>
      </c>
      <c r="R47" s="22" t="s">
        <v>36</v>
      </c>
      <c r="S47" s="22" t="s">
        <v>36</v>
      </c>
      <c r="T47" s="13" t="s">
        <v>40</v>
      </c>
      <c r="U47" s="22" t="s">
        <v>36</v>
      </c>
      <c r="V47" s="22" t="s">
        <v>36</v>
      </c>
      <c r="W47" s="22" t="s">
        <v>36</v>
      </c>
      <c r="X47" s="22" t="s">
        <v>36</v>
      </c>
      <c r="Y47" s="22" t="s">
        <v>36</v>
      </c>
      <c r="Z47" s="79" t="s">
        <v>41</v>
      </c>
      <c r="AA47" s="102" t="s">
        <v>36</v>
      </c>
      <c r="AB47" s="79" t="s">
        <v>57</v>
      </c>
      <c r="AC47" s="103" t="s">
        <v>58</v>
      </c>
      <c r="AD47" s="43" t="str">
        <f t="shared" si="0"/>
        <v xml:space="preserve"> </v>
      </c>
      <c r="AE47" s="22"/>
      <c r="AF47" s="104"/>
      <c r="AG47" s="132"/>
    </row>
    <row r="48" spans="1:33">
      <c r="A48" s="97"/>
      <c r="B48" s="13">
        <f t="shared" si="1"/>
        <v>41</v>
      </c>
      <c r="C48" s="79"/>
      <c r="D48" s="158" t="s">
        <v>858</v>
      </c>
      <c r="E48" s="13"/>
      <c r="F48" s="13" t="s">
        <v>21</v>
      </c>
      <c r="G48" s="22" t="s">
        <v>36</v>
      </c>
      <c r="H48" s="13" t="s">
        <v>35</v>
      </c>
      <c r="I48" s="184" t="s">
        <v>859</v>
      </c>
      <c r="J48" s="24">
        <f>'LP IV'!$A$2-RIGHT(I48,4)</f>
        <v>17</v>
      </c>
      <c r="K48" s="22" t="s">
        <v>36</v>
      </c>
      <c r="L48" s="13" t="s">
        <v>40</v>
      </c>
      <c r="M48" s="22" t="s">
        <v>36</v>
      </c>
      <c r="N48" s="22" t="s">
        <v>36</v>
      </c>
      <c r="O48" s="22" t="s">
        <v>36</v>
      </c>
      <c r="P48" s="22" t="s">
        <v>36</v>
      </c>
      <c r="Q48" s="22" t="s">
        <v>36</v>
      </c>
      <c r="R48" s="22" t="s">
        <v>36</v>
      </c>
      <c r="S48" s="22" t="s">
        <v>36</v>
      </c>
      <c r="T48" s="22" t="s">
        <v>36</v>
      </c>
      <c r="U48" s="22" t="s">
        <v>36</v>
      </c>
      <c r="V48" s="13" t="s">
        <v>40</v>
      </c>
      <c r="W48" s="22" t="s">
        <v>36</v>
      </c>
      <c r="X48" s="22" t="s">
        <v>36</v>
      </c>
      <c r="Y48" s="22" t="s">
        <v>36</v>
      </c>
      <c r="Z48" s="79" t="s">
        <v>55</v>
      </c>
      <c r="AA48" s="79" t="s">
        <v>56</v>
      </c>
      <c r="AB48" s="79" t="s">
        <v>57</v>
      </c>
      <c r="AC48" s="103" t="s">
        <v>58</v>
      </c>
      <c r="AD48" s="43" t="str">
        <f t="shared" si="0"/>
        <v xml:space="preserve"> </v>
      </c>
      <c r="AE48" s="22"/>
      <c r="AF48" s="104"/>
      <c r="AG48" s="132"/>
    </row>
    <row r="49" spans="1:33">
      <c r="A49" s="97"/>
      <c r="B49" s="13">
        <f t="shared" si="1"/>
        <v>42</v>
      </c>
      <c r="C49" s="79"/>
      <c r="D49" s="158" t="s">
        <v>860</v>
      </c>
      <c r="E49" s="13"/>
      <c r="F49" s="13" t="s">
        <v>21</v>
      </c>
      <c r="G49" s="22" t="s">
        <v>36</v>
      </c>
      <c r="H49" s="13" t="s">
        <v>35</v>
      </c>
      <c r="I49" s="184" t="s">
        <v>861</v>
      </c>
      <c r="J49" s="24">
        <f>'LP IV'!$A$2-RIGHT(I49,4)</f>
        <v>7</v>
      </c>
      <c r="K49" s="22" t="s">
        <v>36</v>
      </c>
      <c r="L49" s="13" t="s">
        <v>40</v>
      </c>
      <c r="M49" s="22" t="s">
        <v>36</v>
      </c>
      <c r="N49" s="22" t="s">
        <v>36</v>
      </c>
      <c r="O49" s="22" t="s">
        <v>36</v>
      </c>
      <c r="P49" s="22" t="s">
        <v>36</v>
      </c>
      <c r="Q49" s="22" t="s">
        <v>36</v>
      </c>
      <c r="R49" s="22" t="s">
        <v>36</v>
      </c>
      <c r="S49" s="22" t="s">
        <v>36</v>
      </c>
      <c r="T49" s="22" t="s">
        <v>36</v>
      </c>
      <c r="U49" s="22" t="s">
        <v>36</v>
      </c>
      <c r="V49" s="22" t="s">
        <v>36</v>
      </c>
      <c r="W49" s="22" t="s">
        <v>36</v>
      </c>
      <c r="X49" s="13" t="s">
        <v>40</v>
      </c>
      <c r="Y49" s="22" t="s">
        <v>36</v>
      </c>
      <c r="Z49" s="102" t="s">
        <v>448</v>
      </c>
      <c r="AA49" s="102" t="s">
        <v>36</v>
      </c>
      <c r="AB49" s="79" t="s">
        <v>57</v>
      </c>
      <c r="AC49" s="103" t="s">
        <v>58</v>
      </c>
      <c r="AD49" s="43" t="str">
        <f t="shared" si="0"/>
        <v xml:space="preserve"> </v>
      </c>
      <c r="AE49" s="22"/>
      <c r="AF49" s="104"/>
      <c r="AG49" s="132"/>
    </row>
    <row r="50" spans="1:33">
      <c r="A50" s="97"/>
      <c r="B50" s="13">
        <f t="shared" si="1"/>
        <v>43</v>
      </c>
      <c r="C50" s="79"/>
      <c r="D50" s="158" t="s">
        <v>862</v>
      </c>
      <c r="E50" s="13"/>
      <c r="F50" s="22" t="s">
        <v>36</v>
      </c>
      <c r="G50" s="13" t="s">
        <v>22</v>
      </c>
      <c r="H50" s="13" t="s">
        <v>35</v>
      </c>
      <c r="I50" s="184" t="s">
        <v>863</v>
      </c>
      <c r="J50" s="24">
        <f>'LP IV'!$A$2-RIGHT(I50,4)</f>
        <v>3</v>
      </c>
      <c r="K50" s="22" t="s">
        <v>36</v>
      </c>
      <c r="L50" s="22" t="s">
        <v>36</v>
      </c>
      <c r="M50" s="22" t="s">
        <v>36</v>
      </c>
      <c r="N50" s="22" t="s">
        <v>36</v>
      </c>
      <c r="O50" s="22" t="s">
        <v>36</v>
      </c>
      <c r="P50" s="22" t="s">
        <v>36</v>
      </c>
      <c r="Q50" s="22" t="s">
        <v>36</v>
      </c>
      <c r="R50" s="22" t="s">
        <v>36</v>
      </c>
      <c r="S50" s="22" t="s">
        <v>36</v>
      </c>
      <c r="T50" s="22" t="s">
        <v>36</v>
      </c>
      <c r="U50" s="22" t="s">
        <v>36</v>
      </c>
      <c r="V50" s="22" t="s">
        <v>36</v>
      </c>
      <c r="W50" s="22" t="s">
        <v>36</v>
      </c>
      <c r="X50" s="22" t="s">
        <v>36</v>
      </c>
      <c r="Y50" s="13" t="s">
        <v>40</v>
      </c>
      <c r="Z50" s="102" t="s">
        <v>36</v>
      </c>
      <c r="AA50" s="102" t="s">
        <v>36</v>
      </c>
      <c r="AB50" s="79" t="s">
        <v>57</v>
      </c>
      <c r="AC50" s="103" t="s">
        <v>119</v>
      </c>
      <c r="AD50" s="43" t="str">
        <f t="shared" si="0"/>
        <v xml:space="preserve"> </v>
      </c>
      <c r="AE50" s="22"/>
      <c r="AF50" s="104"/>
      <c r="AG50" s="132"/>
    </row>
    <row r="51" spans="1:33">
      <c r="A51" s="97">
        <v>10</v>
      </c>
      <c r="B51" s="13">
        <f t="shared" si="1"/>
        <v>44</v>
      </c>
      <c r="C51" s="182" t="s">
        <v>1549</v>
      </c>
      <c r="D51" s="158" t="s">
        <v>864</v>
      </c>
      <c r="E51" s="79" t="s">
        <v>35</v>
      </c>
      <c r="F51" s="13" t="s">
        <v>21</v>
      </c>
      <c r="G51" s="22" t="s">
        <v>36</v>
      </c>
      <c r="H51" s="22" t="s">
        <v>527</v>
      </c>
      <c r="I51" s="184" t="s">
        <v>865</v>
      </c>
      <c r="J51" s="24">
        <f>'LP IV'!$A$2-RIGHT(I51,4)</f>
        <v>68</v>
      </c>
      <c r="K51" s="22" t="s">
        <v>866</v>
      </c>
      <c r="L51" s="13" t="s">
        <v>40</v>
      </c>
      <c r="M51" s="22" t="s">
        <v>36</v>
      </c>
      <c r="N51" s="13" t="s">
        <v>40</v>
      </c>
      <c r="O51" s="22" t="s">
        <v>36</v>
      </c>
      <c r="P51" s="13" t="s">
        <v>40</v>
      </c>
      <c r="Q51" s="22" t="s">
        <v>36</v>
      </c>
      <c r="R51" s="13" t="s">
        <v>40</v>
      </c>
      <c r="S51" s="22" t="s">
        <v>36</v>
      </c>
      <c r="T51" s="22" t="s">
        <v>36</v>
      </c>
      <c r="U51" s="22" t="s">
        <v>36</v>
      </c>
      <c r="V51" s="22" t="s">
        <v>36</v>
      </c>
      <c r="W51" s="22" t="s">
        <v>36</v>
      </c>
      <c r="X51" s="22" t="s">
        <v>36</v>
      </c>
      <c r="Y51" s="22" t="s">
        <v>36</v>
      </c>
      <c r="Z51" s="79" t="s">
        <v>41</v>
      </c>
      <c r="AA51" s="79" t="s">
        <v>106</v>
      </c>
      <c r="AB51" s="79" t="s">
        <v>43</v>
      </c>
      <c r="AC51" s="103" t="s">
        <v>44</v>
      </c>
      <c r="AD51" s="43" t="str">
        <f t="shared" si="0"/>
        <v>Lansia</v>
      </c>
      <c r="AE51" s="22"/>
      <c r="AF51" s="104"/>
      <c r="AG51" s="132"/>
    </row>
    <row r="52" spans="1:33">
      <c r="A52" s="97"/>
      <c r="B52" s="13">
        <f t="shared" si="1"/>
        <v>45</v>
      </c>
      <c r="C52" s="79"/>
      <c r="D52" s="158" t="s">
        <v>867</v>
      </c>
      <c r="E52" s="79"/>
      <c r="F52" s="22" t="s">
        <v>36</v>
      </c>
      <c r="G52" s="13" t="s">
        <v>22</v>
      </c>
      <c r="H52" s="22" t="s">
        <v>627</v>
      </c>
      <c r="I52" s="184" t="s">
        <v>868</v>
      </c>
      <c r="J52" s="24">
        <f>'LP IV'!$A$2-RIGHT(I52,4)</f>
        <v>69</v>
      </c>
      <c r="K52" s="22" t="s">
        <v>36</v>
      </c>
      <c r="L52" s="22" t="s">
        <v>36</v>
      </c>
      <c r="M52" s="13" t="s">
        <v>40</v>
      </c>
      <c r="N52" s="22" t="s">
        <v>36</v>
      </c>
      <c r="O52" s="13" t="s">
        <v>40</v>
      </c>
      <c r="P52" s="22" t="s">
        <v>36</v>
      </c>
      <c r="Q52" s="13" t="s">
        <v>40</v>
      </c>
      <c r="R52" s="22" t="s">
        <v>36</v>
      </c>
      <c r="S52" s="13" t="s">
        <v>40</v>
      </c>
      <c r="T52" s="22" t="s">
        <v>36</v>
      </c>
      <c r="U52" s="22" t="s">
        <v>36</v>
      </c>
      <c r="V52" s="22" t="s">
        <v>36</v>
      </c>
      <c r="W52" s="22" t="s">
        <v>36</v>
      </c>
      <c r="X52" s="22" t="s">
        <v>36</v>
      </c>
      <c r="Y52" s="22" t="s">
        <v>36</v>
      </c>
      <c r="Z52" s="79" t="s">
        <v>41</v>
      </c>
      <c r="AA52" s="79" t="s">
        <v>106</v>
      </c>
      <c r="AB52" s="79" t="s">
        <v>43</v>
      </c>
      <c r="AC52" s="103" t="s">
        <v>52</v>
      </c>
      <c r="AD52" s="43" t="str">
        <f t="shared" si="0"/>
        <v>Lansia</v>
      </c>
      <c r="AE52" s="22"/>
      <c r="AF52" s="104"/>
      <c r="AG52" s="132"/>
    </row>
    <row r="53" spans="1:33">
      <c r="A53" s="97">
        <v>11</v>
      </c>
      <c r="B53" s="13">
        <f t="shared" si="1"/>
        <v>46</v>
      </c>
      <c r="C53" s="182" t="s">
        <v>1549</v>
      </c>
      <c r="D53" s="158" t="s">
        <v>869</v>
      </c>
      <c r="E53" s="13" t="s">
        <v>35</v>
      </c>
      <c r="F53" s="13" t="s">
        <v>21</v>
      </c>
      <c r="G53" s="22" t="s">
        <v>36</v>
      </c>
      <c r="H53" s="13" t="s">
        <v>35</v>
      </c>
      <c r="I53" s="184" t="s">
        <v>870</v>
      </c>
      <c r="J53" s="24">
        <f>'LP IV'!$A$2-RIGHT(I53,4)</f>
        <v>52</v>
      </c>
      <c r="K53" s="13" t="s">
        <v>871</v>
      </c>
      <c r="L53" s="13" t="s">
        <v>40</v>
      </c>
      <c r="M53" s="22" t="s">
        <v>36</v>
      </c>
      <c r="N53" s="13" t="s">
        <v>40</v>
      </c>
      <c r="O53" s="22" t="s">
        <v>36</v>
      </c>
      <c r="P53" s="13" t="s">
        <v>40</v>
      </c>
      <c r="Q53" s="22" t="s">
        <v>36</v>
      </c>
      <c r="R53" s="13" t="s">
        <v>40</v>
      </c>
      <c r="S53" s="22" t="s">
        <v>36</v>
      </c>
      <c r="T53" s="22" t="s">
        <v>36</v>
      </c>
      <c r="U53" s="22" t="s">
        <v>36</v>
      </c>
      <c r="V53" s="22" t="s">
        <v>36</v>
      </c>
      <c r="W53" s="22" t="s">
        <v>36</v>
      </c>
      <c r="X53" s="22" t="s">
        <v>36</v>
      </c>
      <c r="Y53" s="22" t="s">
        <v>36</v>
      </c>
      <c r="Z53" s="79" t="s">
        <v>61</v>
      </c>
      <c r="AA53" s="79" t="s">
        <v>423</v>
      </c>
      <c r="AB53" s="79" t="s">
        <v>43</v>
      </c>
      <c r="AC53" s="103" t="s">
        <v>44</v>
      </c>
      <c r="AD53" s="43" t="str">
        <f t="shared" si="0"/>
        <v xml:space="preserve"> </v>
      </c>
      <c r="AE53" s="22"/>
      <c r="AF53" s="104"/>
      <c r="AG53" s="132"/>
    </row>
    <row r="54" spans="1:33">
      <c r="A54" s="97"/>
      <c r="B54" s="13">
        <f t="shared" si="1"/>
        <v>47</v>
      </c>
      <c r="C54" s="79"/>
      <c r="D54" s="158" t="s">
        <v>872</v>
      </c>
      <c r="E54" s="13"/>
      <c r="F54" s="22" t="s">
        <v>36</v>
      </c>
      <c r="G54" s="13" t="s">
        <v>22</v>
      </c>
      <c r="H54" s="13" t="s">
        <v>245</v>
      </c>
      <c r="I54" s="184" t="s">
        <v>873</v>
      </c>
      <c r="J54" s="24">
        <f>'LP IV'!$A$2-RIGHT(I54,4)</f>
        <v>43</v>
      </c>
      <c r="K54" s="22" t="s">
        <v>36</v>
      </c>
      <c r="L54" s="13" t="s">
        <v>40</v>
      </c>
      <c r="M54" s="22" t="s">
        <v>36</v>
      </c>
      <c r="N54" s="22" t="s">
        <v>36</v>
      </c>
      <c r="O54" s="13" t="s">
        <v>40</v>
      </c>
      <c r="P54" s="22" t="s">
        <v>36</v>
      </c>
      <c r="Q54" s="13" t="s">
        <v>40</v>
      </c>
      <c r="R54" s="22" t="s">
        <v>36</v>
      </c>
      <c r="S54" s="13" t="s">
        <v>40</v>
      </c>
      <c r="T54" s="22" t="s">
        <v>36</v>
      </c>
      <c r="U54" s="22" t="s">
        <v>36</v>
      </c>
      <c r="V54" s="22" t="s">
        <v>36</v>
      </c>
      <c r="W54" s="22" t="s">
        <v>36</v>
      </c>
      <c r="X54" s="22" t="s">
        <v>36</v>
      </c>
      <c r="Y54" s="22" t="s">
        <v>36</v>
      </c>
      <c r="Z54" s="79" t="s">
        <v>61</v>
      </c>
      <c r="AA54" s="79" t="s">
        <v>51</v>
      </c>
      <c r="AB54" s="79" t="s">
        <v>43</v>
      </c>
      <c r="AC54" s="103" t="s">
        <v>52</v>
      </c>
      <c r="AD54" s="43" t="str">
        <f t="shared" si="0"/>
        <v xml:space="preserve"> </v>
      </c>
      <c r="AE54" s="22"/>
      <c r="AF54" s="104"/>
      <c r="AG54" s="132"/>
    </row>
    <row r="55" spans="1:33">
      <c r="A55" s="97"/>
      <c r="B55" s="13">
        <f t="shared" si="1"/>
        <v>48</v>
      </c>
      <c r="C55" s="79"/>
      <c r="D55" s="158" t="s">
        <v>874</v>
      </c>
      <c r="E55" s="13"/>
      <c r="F55" s="13" t="s">
        <v>21</v>
      </c>
      <c r="G55" s="22" t="s">
        <v>36</v>
      </c>
      <c r="H55" s="13" t="s">
        <v>245</v>
      </c>
      <c r="I55" s="184" t="s">
        <v>875</v>
      </c>
      <c r="J55" s="24">
        <f>'LP IV'!$A$2-RIGHT(I55,4)</f>
        <v>23</v>
      </c>
      <c r="K55" s="22" t="s">
        <v>36</v>
      </c>
      <c r="L55" s="13" t="s">
        <v>40</v>
      </c>
      <c r="M55" s="22" t="s">
        <v>36</v>
      </c>
      <c r="N55" s="13" t="s">
        <v>40</v>
      </c>
      <c r="O55" s="22" t="s">
        <v>36</v>
      </c>
      <c r="P55" s="22" t="s">
        <v>36</v>
      </c>
      <c r="Q55" s="22" t="s">
        <v>36</v>
      </c>
      <c r="R55" s="22" t="s">
        <v>36</v>
      </c>
      <c r="S55" s="22" t="s">
        <v>36</v>
      </c>
      <c r="T55" s="13" t="s">
        <v>40</v>
      </c>
      <c r="U55" s="22" t="s">
        <v>36</v>
      </c>
      <c r="V55" s="22" t="s">
        <v>36</v>
      </c>
      <c r="W55" s="22" t="s">
        <v>36</v>
      </c>
      <c r="X55" s="22" t="s">
        <v>36</v>
      </c>
      <c r="Y55" s="22" t="s">
        <v>36</v>
      </c>
      <c r="Z55" s="79" t="s">
        <v>75</v>
      </c>
      <c r="AA55" s="79" t="s">
        <v>94</v>
      </c>
      <c r="AB55" s="79" t="s">
        <v>57</v>
      </c>
      <c r="AC55" s="103" t="s">
        <v>58</v>
      </c>
      <c r="AD55" s="43" t="str">
        <f t="shared" si="0"/>
        <v xml:space="preserve"> </v>
      </c>
      <c r="AE55" s="22"/>
      <c r="AF55" s="104"/>
      <c r="AG55" s="132"/>
    </row>
    <row r="56" spans="1:33">
      <c r="A56" s="97"/>
      <c r="B56" s="13">
        <f t="shared" si="1"/>
        <v>49</v>
      </c>
      <c r="C56" s="79"/>
      <c r="D56" s="158" t="s">
        <v>876</v>
      </c>
      <c r="E56" s="13"/>
      <c r="F56" s="13" t="s">
        <v>21</v>
      </c>
      <c r="G56" s="22" t="s">
        <v>36</v>
      </c>
      <c r="H56" s="13" t="s">
        <v>35</v>
      </c>
      <c r="I56" s="184" t="s">
        <v>877</v>
      </c>
      <c r="J56" s="24">
        <f>'LP IV'!$A$2-RIGHT(I56,4)</f>
        <v>9</v>
      </c>
      <c r="K56" s="22" t="s">
        <v>36</v>
      </c>
      <c r="L56" s="22" t="s">
        <v>36</v>
      </c>
      <c r="M56" s="22" t="s">
        <v>36</v>
      </c>
      <c r="N56" s="22" t="s">
        <v>36</v>
      </c>
      <c r="O56" s="22" t="s">
        <v>36</v>
      </c>
      <c r="P56" s="22" t="s">
        <v>36</v>
      </c>
      <c r="Q56" s="22" t="s">
        <v>36</v>
      </c>
      <c r="R56" s="22" t="s">
        <v>36</v>
      </c>
      <c r="S56" s="22" t="s">
        <v>36</v>
      </c>
      <c r="T56" s="22" t="s">
        <v>36</v>
      </c>
      <c r="U56" s="22" t="s">
        <v>36</v>
      </c>
      <c r="V56" s="22" t="s">
        <v>36</v>
      </c>
      <c r="W56" s="22" t="s">
        <v>36</v>
      </c>
      <c r="X56" s="13" t="s">
        <v>40</v>
      </c>
      <c r="Y56" s="22" t="s">
        <v>36</v>
      </c>
      <c r="Z56" s="102" t="s">
        <v>41</v>
      </c>
      <c r="AA56" s="102" t="s">
        <v>56</v>
      </c>
      <c r="AB56" s="79" t="s">
        <v>57</v>
      </c>
      <c r="AC56" s="103" t="s">
        <v>58</v>
      </c>
      <c r="AD56" s="43" t="str">
        <f t="shared" si="0"/>
        <v xml:space="preserve"> </v>
      </c>
      <c r="AE56" s="22"/>
      <c r="AF56" s="104"/>
      <c r="AG56" s="132"/>
    </row>
    <row r="57" spans="1:33">
      <c r="A57" s="97">
        <v>12</v>
      </c>
      <c r="B57" s="13">
        <f t="shared" si="1"/>
        <v>50</v>
      </c>
      <c r="C57" s="182" t="s">
        <v>1549</v>
      </c>
      <c r="D57" s="158" t="s">
        <v>878</v>
      </c>
      <c r="E57" s="13" t="s">
        <v>35</v>
      </c>
      <c r="F57" s="13" t="s">
        <v>21</v>
      </c>
      <c r="G57" s="22" t="s">
        <v>36</v>
      </c>
      <c r="H57" s="13" t="s">
        <v>115</v>
      </c>
      <c r="I57" s="184" t="s">
        <v>879</v>
      </c>
      <c r="J57" s="24">
        <f>'LP IV'!$A$2-RIGHT(I57,4)</f>
        <v>58</v>
      </c>
      <c r="K57" s="13" t="s">
        <v>880</v>
      </c>
      <c r="L57" s="13" t="s">
        <v>40</v>
      </c>
      <c r="M57" s="22" t="s">
        <v>36</v>
      </c>
      <c r="N57" s="13" t="s">
        <v>40</v>
      </c>
      <c r="O57" s="22" t="s">
        <v>36</v>
      </c>
      <c r="P57" s="13" t="s">
        <v>40</v>
      </c>
      <c r="Q57" s="22" t="s">
        <v>36</v>
      </c>
      <c r="R57" s="13" t="s">
        <v>40</v>
      </c>
      <c r="S57" s="22" t="s">
        <v>36</v>
      </c>
      <c r="T57" s="22" t="s">
        <v>36</v>
      </c>
      <c r="U57" s="22" t="s">
        <v>36</v>
      </c>
      <c r="V57" s="22" t="s">
        <v>36</v>
      </c>
      <c r="W57" s="22" t="s">
        <v>36</v>
      </c>
      <c r="X57" s="22" t="s">
        <v>36</v>
      </c>
      <c r="Y57" s="22" t="s">
        <v>36</v>
      </c>
      <c r="Z57" s="79" t="s">
        <v>41</v>
      </c>
      <c r="AA57" s="79" t="s">
        <v>42</v>
      </c>
      <c r="AB57" s="79" t="s">
        <v>43</v>
      </c>
      <c r="AC57" s="103" t="s">
        <v>44</v>
      </c>
      <c r="AD57" s="43" t="str">
        <f t="shared" si="0"/>
        <v xml:space="preserve"> </v>
      </c>
      <c r="AE57" s="22"/>
      <c r="AF57" s="104"/>
      <c r="AG57" s="132"/>
    </row>
    <row r="58" spans="1:33">
      <c r="A58" s="97"/>
      <c r="B58" s="13">
        <f t="shared" si="1"/>
        <v>51</v>
      </c>
      <c r="C58" s="79"/>
      <c r="D58" s="158" t="s">
        <v>881</v>
      </c>
      <c r="E58" s="13"/>
      <c r="F58" s="22" t="s">
        <v>36</v>
      </c>
      <c r="G58" s="13" t="s">
        <v>22</v>
      </c>
      <c r="H58" s="13" t="s">
        <v>882</v>
      </c>
      <c r="I58" s="184" t="s">
        <v>883</v>
      </c>
      <c r="J58" s="24">
        <f>'LP IV'!$A$2-RIGHT(I58,4)</f>
        <v>54</v>
      </c>
      <c r="K58" s="22" t="s">
        <v>36</v>
      </c>
      <c r="L58" s="13" t="s">
        <v>40</v>
      </c>
      <c r="M58" s="22" t="s">
        <v>36</v>
      </c>
      <c r="N58" s="22" t="s">
        <v>36</v>
      </c>
      <c r="O58" s="13" t="s">
        <v>40</v>
      </c>
      <c r="P58" s="22" t="s">
        <v>36</v>
      </c>
      <c r="Q58" s="13" t="s">
        <v>40</v>
      </c>
      <c r="R58" s="22" t="s">
        <v>36</v>
      </c>
      <c r="S58" s="13" t="s">
        <v>40</v>
      </c>
      <c r="T58" s="22" t="s">
        <v>36</v>
      </c>
      <c r="U58" s="22" t="s">
        <v>36</v>
      </c>
      <c r="V58" s="22" t="s">
        <v>36</v>
      </c>
      <c r="W58" s="22" t="s">
        <v>36</v>
      </c>
      <c r="X58" s="22" t="s">
        <v>36</v>
      </c>
      <c r="Y58" s="22" t="s">
        <v>36</v>
      </c>
      <c r="Z58" s="79" t="s">
        <v>61</v>
      </c>
      <c r="AA58" s="79" t="s">
        <v>51</v>
      </c>
      <c r="AB58" s="79" t="s">
        <v>43</v>
      </c>
      <c r="AC58" s="103" t="s">
        <v>52</v>
      </c>
      <c r="AD58" s="43" t="str">
        <f t="shared" si="0"/>
        <v xml:space="preserve"> </v>
      </c>
      <c r="AE58" s="22"/>
      <c r="AF58" s="104"/>
      <c r="AG58" s="132"/>
    </row>
    <row r="59" spans="1:33">
      <c r="A59" s="97"/>
      <c r="B59" s="13">
        <f t="shared" si="1"/>
        <v>52</v>
      </c>
      <c r="C59" s="79"/>
      <c r="D59" s="158" t="s">
        <v>884</v>
      </c>
      <c r="E59" s="13"/>
      <c r="F59" s="13" t="s">
        <v>21</v>
      </c>
      <c r="G59" s="22" t="s">
        <v>36</v>
      </c>
      <c r="H59" s="13" t="s">
        <v>115</v>
      </c>
      <c r="I59" s="184" t="s">
        <v>885</v>
      </c>
      <c r="J59" s="24">
        <f>'LP IV'!$A$2-RIGHT(I59,4)</f>
        <v>27</v>
      </c>
      <c r="K59" s="22" t="s">
        <v>36</v>
      </c>
      <c r="L59" s="13" t="s">
        <v>40</v>
      </c>
      <c r="M59" s="22" t="s">
        <v>36</v>
      </c>
      <c r="N59" s="13" t="s">
        <v>40</v>
      </c>
      <c r="O59" s="22" t="s">
        <v>36</v>
      </c>
      <c r="P59" s="22" t="s">
        <v>36</v>
      </c>
      <c r="Q59" s="22" t="s">
        <v>36</v>
      </c>
      <c r="R59" s="22" t="s">
        <v>36</v>
      </c>
      <c r="S59" s="22" t="s">
        <v>36</v>
      </c>
      <c r="T59" s="13" t="s">
        <v>40</v>
      </c>
      <c r="U59" s="22" t="s">
        <v>36</v>
      </c>
      <c r="V59" s="22" t="s">
        <v>36</v>
      </c>
      <c r="W59" s="22" t="s">
        <v>36</v>
      </c>
      <c r="X59" s="22" t="s">
        <v>36</v>
      </c>
      <c r="Y59" s="22" t="s">
        <v>36</v>
      </c>
      <c r="Z59" s="79" t="s">
        <v>55</v>
      </c>
      <c r="AA59" s="79" t="s">
        <v>76</v>
      </c>
      <c r="AB59" s="79" t="s">
        <v>57</v>
      </c>
      <c r="AC59" s="103" t="s">
        <v>58</v>
      </c>
      <c r="AD59" s="43" t="str">
        <f t="shared" si="0"/>
        <v xml:space="preserve"> </v>
      </c>
      <c r="AE59" s="22"/>
      <c r="AF59" s="104"/>
      <c r="AG59" s="132"/>
    </row>
    <row r="60" spans="1:33">
      <c r="A60" s="97"/>
      <c r="B60" s="13">
        <f t="shared" si="1"/>
        <v>53</v>
      </c>
      <c r="C60" s="79"/>
      <c r="D60" s="158" t="s">
        <v>886</v>
      </c>
      <c r="E60" s="13"/>
      <c r="F60" s="13" t="s">
        <v>21</v>
      </c>
      <c r="G60" s="22" t="s">
        <v>36</v>
      </c>
      <c r="H60" s="13" t="s">
        <v>115</v>
      </c>
      <c r="I60" s="184" t="s">
        <v>887</v>
      </c>
      <c r="J60" s="24">
        <f>'LP IV'!$A$2-RIGHT(I60,4)</f>
        <v>22</v>
      </c>
      <c r="K60" s="22" t="s">
        <v>36</v>
      </c>
      <c r="L60" s="13" t="s">
        <v>40</v>
      </c>
      <c r="M60" s="22" t="s">
        <v>36</v>
      </c>
      <c r="N60" s="22" t="s">
        <v>36</v>
      </c>
      <c r="O60" s="22" t="s">
        <v>36</v>
      </c>
      <c r="P60" s="22" t="s">
        <v>36</v>
      </c>
      <c r="Q60" s="22" t="s">
        <v>36</v>
      </c>
      <c r="R60" s="22" t="s">
        <v>36</v>
      </c>
      <c r="S60" s="22" t="s">
        <v>36</v>
      </c>
      <c r="T60" s="13" t="s">
        <v>40</v>
      </c>
      <c r="U60" s="22" t="s">
        <v>36</v>
      </c>
      <c r="V60" s="22" t="s">
        <v>36</v>
      </c>
      <c r="W60" s="22" t="s">
        <v>36</v>
      </c>
      <c r="X60" s="22" t="s">
        <v>36</v>
      </c>
      <c r="Y60" s="22" t="s">
        <v>36</v>
      </c>
      <c r="Z60" s="79" t="s">
        <v>61</v>
      </c>
      <c r="AA60" s="79" t="s">
        <v>56</v>
      </c>
      <c r="AB60" s="79" t="s">
        <v>57</v>
      </c>
      <c r="AC60" s="103" t="s">
        <v>58</v>
      </c>
      <c r="AD60" s="43" t="str">
        <f t="shared" si="0"/>
        <v xml:space="preserve"> </v>
      </c>
      <c r="AE60" s="22"/>
      <c r="AF60" s="104"/>
      <c r="AG60" s="132"/>
    </row>
    <row r="61" spans="1:33">
      <c r="A61" s="97"/>
      <c r="B61" s="13">
        <f t="shared" si="1"/>
        <v>54</v>
      </c>
      <c r="C61" s="79"/>
      <c r="D61" s="158" t="s">
        <v>888</v>
      </c>
      <c r="E61" s="13"/>
      <c r="F61" s="22" t="s">
        <v>36</v>
      </c>
      <c r="G61" s="13" t="s">
        <v>22</v>
      </c>
      <c r="H61" s="13" t="s">
        <v>115</v>
      </c>
      <c r="I61" s="184" t="s">
        <v>889</v>
      </c>
      <c r="J61" s="24">
        <f>'LP IV'!$A$2-RIGHT(I61,4)</f>
        <v>15</v>
      </c>
      <c r="K61" s="22" t="s">
        <v>36</v>
      </c>
      <c r="L61" s="13" t="s">
        <v>40</v>
      </c>
      <c r="M61" s="22" t="s">
        <v>36</v>
      </c>
      <c r="N61" s="22" t="s">
        <v>36</v>
      </c>
      <c r="O61" s="22" t="s">
        <v>36</v>
      </c>
      <c r="P61" s="22" t="s">
        <v>36</v>
      </c>
      <c r="Q61" s="22" t="s">
        <v>36</v>
      </c>
      <c r="R61" s="22" t="s">
        <v>36</v>
      </c>
      <c r="S61" s="22" t="s">
        <v>36</v>
      </c>
      <c r="T61" s="22" t="s">
        <v>36</v>
      </c>
      <c r="U61" s="22" t="s">
        <v>36</v>
      </c>
      <c r="V61" s="22" t="s">
        <v>36</v>
      </c>
      <c r="W61" s="13" t="s">
        <v>40</v>
      </c>
      <c r="X61" s="22" t="s">
        <v>36</v>
      </c>
      <c r="Y61" s="22" t="s">
        <v>36</v>
      </c>
      <c r="Z61" s="79" t="s">
        <v>61</v>
      </c>
      <c r="AA61" s="79" t="s">
        <v>56</v>
      </c>
      <c r="AB61" s="79" t="s">
        <v>57</v>
      </c>
      <c r="AC61" s="103" t="s">
        <v>58</v>
      </c>
      <c r="AD61" s="43" t="str">
        <f t="shared" si="0"/>
        <v xml:space="preserve"> </v>
      </c>
      <c r="AE61" s="22"/>
      <c r="AF61" s="104"/>
      <c r="AG61" s="132"/>
    </row>
    <row r="62" spans="1:33">
      <c r="A62" s="97"/>
      <c r="B62" s="13">
        <f t="shared" si="1"/>
        <v>55</v>
      </c>
      <c r="C62" s="79"/>
      <c r="D62" s="158" t="s">
        <v>890</v>
      </c>
      <c r="E62" s="13"/>
      <c r="F62" s="22" t="s">
        <v>36</v>
      </c>
      <c r="G62" s="13" t="s">
        <v>22</v>
      </c>
      <c r="H62" s="13" t="s">
        <v>115</v>
      </c>
      <c r="I62" s="184" t="s">
        <v>891</v>
      </c>
      <c r="J62" s="24">
        <f>'LP IV'!$A$2-RIGHT(I62,4)</f>
        <v>21</v>
      </c>
      <c r="K62" s="22" t="s">
        <v>36</v>
      </c>
      <c r="L62" s="22" t="s">
        <v>36</v>
      </c>
      <c r="M62" s="13" t="s">
        <v>40</v>
      </c>
      <c r="N62" s="22" t="s">
        <v>36</v>
      </c>
      <c r="O62" s="22" t="s">
        <v>36</v>
      </c>
      <c r="P62" s="22" t="s">
        <v>36</v>
      </c>
      <c r="Q62" s="22" t="s">
        <v>36</v>
      </c>
      <c r="R62" s="22" t="s">
        <v>36</v>
      </c>
      <c r="S62" s="22" t="s">
        <v>36</v>
      </c>
      <c r="T62" s="22" t="s">
        <v>36</v>
      </c>
      <c r="U62" s="13" t="s">
        <v>40</v>
      </c>
      <c r="V62" s="22" t="s">
        <v>36</v>
      </c>
      <c r="W62" s="22" t="s">
        <v>36</v>
      </c>
      <c r="X62" s="22" t="s">
        <v>36</v>
      </c>
      <c r="Y62" s="22" t="s">
        <v>36</v>
      </c>
      <c r="Z62" s="79" t="s">
        <v>75</v>
      </c>
      <c r="AA62" s="79" t="s">
        <v>94</v>
      </c>
      <c r="AB62" s="79" t="s">
        <v>57</v>
      </c>
      <c r="AC62" s="103" t="s">
        <v>58</v>
      </c>
      <c r="AD62" s="43" t="str">
        <f t="shared" si="0"/>
        <v xml:space="preserve"> </v>
      </c>
      <c r="AE62" s="22"/>
      <c r="AF62" s="104"/>
      <c r="AG62" s="132"/>
    </row>
    <row r="63" spans="1:33">
      <c r="A63" s="97"/>
      <c r="B63" s="13">
        <f t="shared" si="1"/>
        <v>56</v>
      </c>
      <c r="C63" s="79"/>
      <c r="D63" s="158" t="s">
        <v>892</v>
      </c>
      <c r="E63" s="13"/>
      <c r="F63" s="22" t="s">
        <v>36</v>
      </c>
      <c r="G63" s="13" t="s">
        <v>22</v>
      </c>
      <c r="H63" s="13" t="s">
        <v>893</v>
      </c>
      <c r="I63" s="184" t="s">
        <v>894</v>
      </c>
      <c r="J63" s="24">
        <f>'LP IV'!$A$2-RIGHT(I63,4)</f>
        <v>18</v>
      </c>
      <c r="K63" s="22" t="s">
        <v>36</v>
      </c>
      <c r="L63" s="22" t="s">
        <v>36</v>
      </c>
      <c r="M63" s="13" t="s">
        <v>40</v>
      </c>
      <c r="N63" s="22" t="s">
        <v>36</v>
      </c>
      <c r="O63" s="22" t="s">
        <v>36</v>
      </c>
      <c r="P63" s="22" t="s">
        <v>36</v>
      </c>
      <c r="Q63" s="22" t="s">
        <v>36</v>
      </c>
      <c r="R63" s="22" t="s">
        <v>36</v>
      </c>
      <c r="S63" s="22" t="s">
        <v>36</v>
      </c>
      <c r="T63" s="22" t="s">
        <v>36</v>
      </c>
      <c r="U63" s="13" t="s">
        <v>40</v>
      </c>
      <c r="V63" s="22" t="s">
        <v>36</v>
      </c>
      <c r="W63" s="22" t="s">
        <v>36</v>
      </c>
      <c r="X63" s="22" t="s">
        <v>36</v>
      </c>
      <c r="Y63" s="22" t="s">
        <v>36</v>
      </c>
      <c r="Z63" s="79" t="s">
        <v>55</v>
      </c>
      <c r="AA63" s="79" t="s">
        <v>56</v>
      </c>
      <c r="AB63" s="79" t="s">
        <v>57</v>
      </c>
      <c r="AC63" s="103" t="s">
        <v>277</v>
      </c>
      <c r="AD63" s="43" t="str">
        <f t="shared" si="0"/>
        <v xml:space="preserve"> </v>
      </c>
      <c r="AE63" s="22"/>
      <c r="AF63" s="104"/>
      <c r="AG63" s="132"/>
    </row>
    <row r="64" spans="1:33">
      <c r="A64" s="97"/>
      <c r="B64" s="13">
        <f t="shared" si="1"/>
        <v>57</v>
      </c>
      <c r="C64" s="79"/>
      <c r="D64" s="158" t="s">
        <v>895</v>
      </c>
      <c r="E64" s="13"/>
      <c r="F64" s="22" t="s">
        <v>36</v>
      </c>
      <c r="G64" s="13" t="s">
        <v>22</v>
      </c>
      <c r="H64" s="13" t="s">
        <v>145</v>
      </c>
      <c r="I64" s="184" t="s">
        <v>896</v>
      </c>
      <c r="J64" s="24">
        <f>'LP IV'!$A$2-RIGHT(I64,4)</f>
        <v>21</v>
      </c>
      <c r="K64" s="22" t="s">
        <v>36</v>
      </c>
      <c r="L64" s="22" t="s">
        <v>36</v>
      </c>
      <c r="M64" s="13" t="s">
        <v>40</v>
      </c>
      <c r="N64" s="22" t="s">
        <v>36</v>
      </c>
      <c r="O64" s="13" t="s">
        <v>40</v>
      </c>
      <c r="P64" s="22" t="s">
        <v>36</v>
      </c>
      <c r="Q64" s="22" t="s">
        <v>36</v>
      </c>
      <c r="R64" s="22" t="s">
        <v>36</v>
      </c>
      <c r="S64" s="22" t="s">
        <v>36</v>
      </c>
      <c r="T64" s="22" t="s">
        <v>36</v>
      </c>
      <c r="U64" s="13" t="s">
        <v>40</v>
      </c>
      <c r="V64" s="22" t="s">
        <v>36</v>
      </c>
      <c r="W64" s="22" t="s">
        <v>36</v>
      </c>
      <c r="X64" s="22" t="s">
        <v>36</v>
      </c>
      <c r="Y64" s="22" t="s">
        <v>36</v>
      </c>
      <c r="Z64" s="79" t="s">
        <v>75</v>
      </c>
      <c r="AA64" s="79" t="s">
        <v>94</v>
      </c>
      <c r="AB64" s="79" t="s">
        <v>57</v>
      </c>
      <c r="AC64" s="103" t="s">
        <v>277</v>
      </c>
      <c r="AD64" s="43" t="str">
        <f t="shared" si="0"/>
        <v xml:space="preserve"> </v>
      </c>
      <c r="AE64" s="22"/>
      <c r="AF64" s="104"/>
      <c r="AG64" s="132"/>
    </row>
    <row r="65" spans="1:33">
      <c r="A65" s="97"/>
      <c r="B65" s="13">
        <f t="shared" si="1"/>
        <v>58</v>
      </c>
      <c r="C65" s="79"/>
      <c r="D65" s="158" t="s">
        <v>897</v>
      </c>
      <c r="E65" s="13"/>
      <c r="F65" s="22" t="s">
        <v>21</v>
      </c>
      <c r="G65" s="13"/>
      <c r="H65" s="13" t="s">
        <v>35</v>
      </c>
      <c r="I65" s="184" t="s">
        <v>898</v>
      </c>
      <c r="J65" s="24">
        <f>'LP IV'!$A$2-RIGHT(I65,4)</f>
        <v>10</v>
      </c>
      <c r="K65" s="22"/>
      <c r="L65" s="13" t="s">
        <v>40</v>
      </c>
      <c r="M65" s="22" t="s">
        <v>36</v>
      </c>
      <c r="N65" s="22" t="s">
        <v>36</v>
      </c>
      <c r="O65" s="22" t="s">
        <v>36</v>
      </c>
      <c r="P65" s="22" t="s">
        <v>36</v>
      </c>
      <c r="Q65" s="22" t="s">
        <v>36</v>
      </c>
      <c r="R65" s="22" t="s">
        <v>36</v>
      </c>
      <c r="S65" s="22" t="s">
        <v>36</v>
      </c>
      <c r="T65" s="22" t="s">
        <v>36</v>
      </c>
      <c r="U65" s="22" t="s">
        <v>36</v>
      </c>
      <c r="V65" s="22" t="s">
        <v>36</v>
      </c>
      <c r="W65" s="22" t="s">
        <v>36</v>
      </c>
      <c r="X65" s="13" t="s">
        <v>40</v>
      </c>
      <c r="Y65" s="22" t="s">
        <v>36</v>
      </c>
      <c r="Z65" s="79" t="s">
        <v>41</v>
      </c>
      <c r="AA65" s="79" t="s">
        <v>56</v>
      </c>
      <c r="AB65" s="79" t="s">
        <v>57</v>
      </c>
      <c r="AC65" s="103" t="s">
        <v>119</v>
      </c>
      <c r="AD65" s="43" t="str">
        <f t="shared" si="0"/>
        <v xml:space="preserve"> </v>
      </c>
      <c r="AE65" s="22"/>
      <c r="AF65" s="104"/>
      <c r="AG65" s="132"/>
    </row>
    <row r="66" spans="1:33">
      <c r="A66" s="97"/>
      <c r="B66" s="13">
        <f t="shared" si="1"/>
        <v>59</v>
      </c>
      <c r="C66" s="79"/>
      <c r="D66" s="158" t="s">
        <v>899</v>
      </c>
      <c r="E66" s="13"/>
      <c r="F66" s="22" t="s">
        <v>21</v>
      </c>
      <c r="G66" s="13"/>
      <c r="H66" s="13" t="s">
        <v>115</v>
      </c>
      <c r="I66" s="184" t="s">
        <v>900</v>
      </c>
      <c r="J66" s="24">
        <f>'LP IV'!$A$2-RIGHT(I66,4)</f>
        <v>8</v>
      </c>
      <c r="K66" s="22"/>
      <c r="L66" s="13" t="s">
        <v>40</v>
      </c>
      <c r="M66" s="22" t="s">
        <v>36</v>
      </c>
      <c r="N66" s="22" t="s">
        <v>36</v>
      </c>
      <c r="O66" s="22" t="s">
        <v>36</v>
      </c>
      <c r="P66" s="22" t="s">
        <v>36</v>
      </c>
      <c r="Q66" s="22" t="s">
        <v>36</v>
      </c>
      <c r="R66" s="22" t="s">
        <v>36</v>
      </c>
      <c r="S66" s="22" t="s">
        <v>36</v>
      </c>
      <c r="T66" s="22" t="s">
        <v>36</v>
      </c>
      <c r="U66" s="22" t="s">
        <v>36</v>
      </c>
      <c r="V66" s="22" t="s">
        <v>36</v>
      </c>
      <c r="W66" s="22" t="s">
        <v>36</v>
      </c>
      <c r="X66" s="13" t="s">
        <v>40</v>
      </c>
      <c r="Y66" s="22" t="s">
        <v>36</v>
      </c>
      <c r="Z66" s="79" t="s">
        <v>41</v>
      </c>
      <c r="AA66" s="79" t="s">
        <v>56</v>
      </c>
      <c r="AB66" s="79" t="s">
        <v>57</v>
      </c>
      <c r="AC66" s="103" t="s">
        <v>119</v>
      </c>
      <c r="AD66" s="43" t="str">
        <f t="shared" si="0"/>
        <v xml:space="preserve"> </v>
      </c>
      <c r="AE66" s="22"/>
      <c r="AF66" s="104"/>
      <c r="AG66" s="132"/>
    </row>
    <row r="67" spans="1:33">
      <c r="A67" s="97">
        <v>13</v>
      </c>
      <c r="B67" s="13">
        <f t="shared" si="1"/>
        <v>60</v>
      </c>
      <c r="C67" s="182" t="s">
        <v>1549</v>
      </c>
      <c r="D67" s="158" t="s">
        <v>901</v>
      </c>
      <c r="E67" s="13" t="s">
        <v>35</v>
      </c>
      <c r="F67" s="13" t="s">
        <v>21</v>
      </c>
      <c r="G67" s="22" t="s">
        <v>36</v>
      </c>
      <c r="H67" s="13" t="s">
        <v>115</v>
      </c>
      <c r="I67" s="184" t="s">
        <v>902</v>
      </c>
      <c r="J67" s="24">
        <f>'LP IV'!$A$2-RIGHT(I67,4)</f>
        <v>33</v>
      </c>
      <c r="K67" s="22" t="s">
        <v>36</v>
      </c>
      <c r="L67" s="13" t="s">
        <v>40</v>
      </c>
      <c r="M67" s="22" t="s">
        <v>36</v>
      </c>
      <c r="N67" s="13" t="s">
        <v>40</v>
      </c>
      <c r="O67" s="22" t="s">
        <v>36</v>
      </c>
      <c r="P67" s="22" t="s">
        <v>36</v>
      </c>
      <c r="Q67" s="22" t="s">
        <v>36</v>
      </c>
      <c r="R67" s="13" t="s">
        <v>40</v>
      </c>
      <c r="S67" s="22" t="s">
        <v>36</v>
      </c>
      <c r="T67" s="22" t="s">
        <v>36</v>
      </c>
      <c r="U67" s="22" t="s">
        <v>36</v>
      </c>
      <c r="V67" s="22" t="s">
        <v>36</v>
      </c>
      <c r="W67" s="22" t="s">
        <v>36</v>
      </c>
      <c r="X67" s="22" t="s">
        <v>36</v>
      </c>
      <c r="Y67" s="22" t="s">
        <v>36</v>
      </c>
      <c r="Z67" s="79" t="s">
        <v>55</v>
      </c>
      <c r="AA67" s="79" t="s">
        <v>76</v>
      </c>
      <c r="AB67" s="79" t="s">
        <v>43</v>
      </c>
      <c r="AC67" s="103" t="s">
        <v>44</v>
      </c>
      <c r="AD67" s="43" t="str">
        <f t="shared" si="0"/>
        <v xml:space="preserve"> </v>
      </c>
      <c r="AE67" s="22"/>
      <c r="AF67" s="104"/>
      <c r="AG67" s="132"/>
    </row>
    <row r="68" spans="1:33">
      <c r="A68" s="97"/>
      <c r="B68" s="13">
        <f t="shared" si="1"/>
        <v>61</v>
      </c>
      <c r="C68" s="79"/>
      <c r="D68" s="158" t="s">
        <v>903</v>
      </c>
      <c r="E68" s="22" t="s">
        <v>36</v>
      </c>
      <c r="F68" s="22" t="s">
        <v>36</v>
      </c>
      <c r="G68" s="22" t="s">
        <v>22</v>
      </c>
      <c r="H68" s="13" t="s">
        <v>176</v>
      </c>
      <c r="I68" s="184" t="s">
        <v>904</v>
      </c>
      <c r="J68" s="24">
        <f>'LP IV'!$A$2-RIGHT(I68,4)</f>
        <v>29</v>
      </c>
      <c r="K68" s="22" t="s">
        <v>36</v>
      </c>
      <c r="L68" s="22" t="s">
        <v>36</v>
      </c>
      <c r="M68" s="13" t="s">
        <v>40</v>
      </c>
      <c r="N68" s="22" t="s">
        <v>36</v>
      </c>
      <c r="O68" s="13" t="s">
        <v>40</v>
      </c>
      <c r="P68" s="22" t="s">
        <v>36</v>
      </c>
      <c r="Q68" s="22" t="s">
        <v>36</v>
      </c>
      <c r="R68" s="22" t="s">
        <v>36</v>
      </c>
      <c r="S68" s="13" t="s">
        <v>40</v>
      </c>
      <c r="T68" s="22" t="s">
        <v>36</v>
      </c>
      <c r="U68" s="22" t="s">
        <v>36</v>
      </c>
      <c r="V68" s="22" t="s">
        <v>36</v>
      </c>
      <c r="W68" s="22" t="s">
        <v>36</v>
      </c>
      <c r="X68" s="22" t="s">
        <v>36</v>
      </c>
      <c r="Y68" s="22" t="s">
        <v>36</v>
      </c>
      <c r="Z68" s="102" t="s">
        <v>50</v>
      </c>
      <c r="AA68" s="102" t="s">
        <v>51</v>
      </c>
      <c r="AB68" s="79" t="s">
        <v>43</v>
      </c>
      <c r="AC68" s="191" t="s">
        <v>52</v>
      </c>
      <c r="AD68" s="43" t="str">
        <f t="shared" si="0"/>
        <v xml:space="preserve"> </v>
      </c>
      <c r="AE68" s="22"/>
      <c r="AF68" s="104"/>
      <c r="AG68" s="132"/>
    </row>
    <row r="69" spans="1:33">
      <c r="A69" s="97"/>
      <c r="B69" s="13">
        <f t="shared" si="1"/>
        <v>62</v>
      </c>
      <c r="C69" s="79"/>
      <c r="D69" s="158" t="s">
        <v>905</v>
      </c>
      <c r="E69" s="22" t="s">
        <v>36</v>
      </c>
      <c r="F69" s="13" t="s">
        <v>21</v>
      </c>
      <c r="G69" s="22" t="s">
        <v>36</v>
      </c>
      <c r="H69" s="13" t="s">
        <v>115</v>
      </c>
      <c r="I69" s="184" t="s">
        <v>906</v>
      </c>
      <c r="J69" s="24">
        <f>'LP IV'!$A$2-RIGHT(I69,4)</f>
        <v>2</v>
      </c>
      <c r="K69" s="22" t="s">
        <v>36</v>
      </c>
      <c r="L69" s="22" t="s">
        <v>36</v>
      </c>
      <c r="M69" s="22" t="s">
        <v>36</v>
      </c>
      <c r="N69" s="22" t="s">
        <v>36</v>
      </c>
      <c r="O69" s="22" t="s">
        <v>36</v>
      </c>
      <c r="P69" s="22" t="s">
        <v>36</v>
      </c>
      <c r="Q69" s="22" t="s">
        <v>36</v>
      </c>
      <c r="R69" s="22" t="s">
        <v>36</v>
      </c>
      <c r="S69" s="22" t="s">
        <v>36</v>
      </c>
      <c r="T69" s="22" t="s">
        <v>36</v>
      </c>
      <c r="U69" s="22" t="s">
        <v>36</v>
      </c>
      <c r="V69" s="22" t="s">
        <v>36</v>
      </c>
      <c r="W69" s="22" t="s">
        <v>36</v>
      </c>
      <c r="X69" s="13" t="s">
        <v>40</v>
      </c>
      <c r="Y69" s="22" t="s">
        <v>36</v>
      </c>
      <c r="Z69" s="102" t="s">
        <v>36</v>
      </c>
      <c r="AA69" s="102" t="s">
        <v>36</v>
      </c>
      <c r="AB69" s="79" t="s">
        <v>57</v>
      </c>
      <c r="AC69" s="191" t="s">
        <v>58</v>
      </c>
      <c r="AD69" s="43" t="str">
        <f t="shared" si="0"/>
        <v xml:space="preserve"> </v>
      </c>
      <c r="AE69" s="22"/>
      <c r="AF69" s="104"/>
      <c r="AG69" s="132"/>
    </row>
    <row r="70" spans="1:33">
      <c r="A70" s="97">
        <v>14</v>
      </c>
      <c r="B70" s="13">
        <f t="shared" si="1"/>
        <v>63</v>
      </c>
      <c r="C70" s="182" t="s">
        <v>1549</v>
      </c>
      <c r="D70" s="158" t="s">
        <v>907</v>
      </c>
      <c r="E70" s="13" t="s">
        <v>35</v>
      </c>
      <c r="F70" s="13" t="s">
        <v>21</v>
      </c>
      <c r="G70" s="22" t="s">
        <v>36</v>
      </c>
      <c r="H70" s="13" t="s">
        <v>86</v>
      </c>
      <c r="I70" s="184" t="s">
        <v>908</v>
      </c>
      <c r="J70" s="24">
        <f>'LP IV'!$A$2-RIGHT(I70,4)</f>
        <v>33</v>
      </c>
      <c r="K70" s="22" t="s">
        <v>909</v>
      </c>
      <c r="L70" s="13" t="s">
        <v>40</v>
      </c>
      <c r="M70" s="22" t="s">
        <v>36</v>
      </c>
      <c r="N70" s="22" t="s">
        <v>36</v>
      </c>
      <c r="O70" s="22" t="s">
        <v>36</v>
      </c>
      <c r="P70" s="13" t="s">
        <v>40</v>
      </c>
      <c r="Q70" s="22" t="s">
        <v>36</v>
      </c>
      <c r="R70" s="13" t="s">
        <v>40</v>
      </c>
      <c r="S70" s="22" t="s">
        <v>36</v>
      </c>
      <c r="T70" s="22" t="s">
        <v>36</v>
      </c>
      <c r="U70" s="22" t="s">
        <v>36</v>
      </c>
      <c r="V70" s="22" t="s">
        <v>36</v>
      </c>
      <c r="W70" s="22" t="s">
        <v>36</v>
      </c>
      <c r="X70" s="22" t="s">
        <v>36</v>
      </c>
      <c r="Y70" s="22" t="s">
        <v>36</v>
      </c>
      <c r="Z70" s="79" t="s">
        <v>55</v>
      </c>
      <c r="AA70" s="79" t="s">
        <v>76</v>
      </c>
      <c r="AB70" s="79" t="s">
        <v>43</v>
      </c>
      <c r="AC70" s="191" t="s">
        <v>44</v>
      </c>
      <c r="AD70" s="43" t="str">
        <f t="shared" si="0"/>
        <v xml:space="preserve"> </v>
      </c>
      <c r="AE70" s="22"/>
      <c r="AF70" s="104"/>
      <c r="AG70" s="132"/>
    </row>
    <row r="71" spans="1:33">
      <c r="A71" s="97"/>
      <c r="B71" s="13">
        <f t="shared" si="1"/>
        <v>64</v>
      </c>
      <c r="C71" s="79"/>
      <c r="D71" s="158" t="s">
        <v>910</v>
      </c>
      <c r="E71" s="13"/>
      <c r="F71" s="22" t="s">
        <v>36</v>
      </c>
      <c r="G71" s="22" t="s">
        <v>22</v>
      </c>
      <c r="H71" s="13" t="s">
        <v>911</v>
      </c>
      <c r="I71" s="184" t="s">
        <v>912</v>
      </c>
      <c r="J71" s="24">
        <f>'LP IV'!$A$2-RIGHT(I71,4)</f>
        <v>31</v>
      </c>
      <c r="K71" s="22" t="s">
        <v>36</v>
      </c>
      <c r="L71" s="22" t="s">
        <v>36</v>
      </c>
      <c r="M71" s="13" t="s">
        <v>40</v>
      </c>
      <c r="N71" s="22" t="s">
        <v>36</v>
      </c>
      <c r="O71" s="22" t="s">
        <v>36</v>
      </c>
      <c r="P71" s="22" t="s">
        <v>36</v>
      </c>
      <c r="Q71" s="13" t="s">
        <v>40</v>
      </c>
      <c r="R71" s="22" t="s">
        <v>36</v>
      </c>
      <c r="S71" s="13" t="s">
        <v>40</v>
      </c>
      <c r="T71" s="22" t="s">
        <v>36</v>
      </c>
      <c r="U71" s="22" t="s">
        <v>36</v>
      </c>
      <c r="V71" s="22" t="s">
        <v>36</v>
      </c>
      <c r="W71" s="22" t="s">
        <v>36</v>
      </c>
      <c r="X71" s="22" t="s">
        <v>36</v>
      </c>
      <c r="Y71" s="22" t="s">
        <v>36</v>
      </c>
      <c r="Z71" s="79" t="s">
        <v>55</v>
      </c>
      <c r="AA71" s="79" t="s">
        <v>51</v>
      </c>
      <c r="AB71" s="79" t="s">
        <v>43</v>
      </c>
      <c r="AC71" s="191" t="s">
        <v>52</v>
      </c>
      <c r="AD71" s="43" t="str">
        <f t="shared" si="0"/>
        <v xml:space="preserve"> </v>
      </c>
      <c r="AE71" s="22"/>
      <c r="AF71" s="104"/>
      <c r="AG71" s="132"/>
    </row>
    <row r="72" spans="1:33">
      <c r="A72" s="97"/>
      <c r="B72" s="13">
        <f t="shared" si="1"/>
        <v>65</v>
      </c>
      <c r="C72" s="79"/>
      <c r="D72" s="158" t="s">
        <v>913</v>
      </c>
      <c r="E72" s="13"/>
      <c r="F72" s="22" t="s">
        <v>36</v>
      </c>
      <c r="G72" s="22" t="s">
        <v>22</v>
      </c>
      <c r="H72" s="13" t="s">
        <v>35</v>
      </c>
      <c r="I72" s="184" t="s">
        <v>914</v>
      </c>
      <c r="J72" s="24">
        <f>'LP IV'!$A$2-RIGHT(I72,4)</f>
        <v>5</v>
      </c>
      <c r="K72" s="22" t="s">
        <v>36</v>
      </c>
      <c r="L72" s="22" t="s">
        <v>36</v>
      </c>
      <c r="M72" s="13" t="s">
        <v>40</v>
      </c>
      <c r="N72" s="22" t="s">
        <v>36</v>
      </c>
      <c r="O72" s="22" t="s">
        <v>36</v>
      </c>
      <c r="P72" s="22" t="s">
        <v>36</v>
      </c>
      <c r="Q72" s="22" t="s">
        <v>36</v>
      </c>
      <c r="R72" s="22" t="s">
        <v>36</v>
      </c>
      <c r="S72" s="22" t="s">
        <v>36</v>
      </c>
      <c r="T72" s="22" t="s">
        <v>36</v>
      </c>
      <c r="U72" s="22" t="s">
        <v>36</v>
      </c>
      <c r="V72" s="22" t="s">
        <v>36</v>
      </c>
      <c r="W72" s="22" t="s">
        <v>36</v>
      </c>
      <c r="X72" s="22" t="s">
        <v>36</v>
      </c>
      <c r="Y72" s="13" t="s">
        <v>40</v>
      </c>
      <c r="Z72" s="102" t="s">
        <v>36</v>
      </c>
      <c r="AA72" s="102" t="s">
        <v>36</v>
      </c>
      <c r="AB72" s="79" t="s">
        <v>57</v>
      </c>
      <c r="AC72" s="191" t="s">
        <v>58</v>
      </c>
      <c r="AD72" s="43" t="str">
        <f t="shared" ref="AD72:AD98" si="2">IF(J72&gt;=60,"Lansia"," ")</f>
        <v xml:space="preserve"> </v>
      </c>
      <c r="AE72" s="22"/>
      <c r="AF72" s="104"/>
      <c r="AG72" s="132"/>
    </row>
    <row r="73" spans="1:33">
      <c r="A73" s="97"/>
      <c r="B73" s="13">
        <f t="shared" si="1"/>
        <v>66</v>
      </c>
      <c r="C73" s="79"/>
      <c r="D73" s="158" t="s">
        <v>915</v>
      </c>
      <c r="E73" s="13"/>
      <c r="F73" s="22" t="s">
        <v>36</v>
      </c>
      <c r="G73" s="22" t="s">
        <v>22</v>
      </c>
      <c r="H73" s="13" t="s">
        <v>35</v>
      </c>
      <c r="I73" s="184" t="s">
        <v>916</v>
      </c>
      <c r="J73" s="24">
        <f>'LP IV'!$A$2-RIGHT(I73,4)</f>
        <v>1</v>
      </c>
      <c r="K73" s="22" t="s">
        <v>36</v>
      </c>
      <c r="L73" s="22" t="s">
        <v>36</v>
      </c>
      <c r="M73" s="22" t="s">
        <v>36</v>
      </c>
      <c r="N73" s="22" t="s">
        <v>36</v>
      </c>
      <c r="O73" s="22" t="s">
        <v>36</v>
      </c>
      <c r="P73" s="22" t="s">
        <v>36</v>
      </c>
      <c r="Q73" s="22" t="s">
        <v>36</v>
      </c>
      <c r="R73" s="22" t="s">
        <v>36</v>
      </c>
      <c r="S73" s="22" t="s">
        <v>36</v>
      </c>
      <c r="T73" s="22" t="s">
        <v>36</v>
      </c>
      <c r="U73" s="22" t="s">
        <v>36</v>
      </c>
      <c r="V73" s="22" t="s">
        <v>36</v>
      </c>
      <c r="W73" s="22" t="s">
        <v>36</v>
      </c>
      <c r="X73" s="22" t="s">
        <v>36</v>
      </c>
      <c r="Y73" s="13" t="s">
        <v>40</v>
      </c>
      <c r="Z73" s="102" t="s">
        <v>36</v>
      </c>
      <c r="AA73" s="102" t="s">
        <v>36</v>
      </c>
      <c r="AB73" s="79" t="s">
        <v>57</v>
      </c>
      <c r="AC73" s="191" t="s">
        <v>58</v>
      </c>
      <c r="AD73" s="43" t="str">
        <f t="shared" si="2"/>
        <v xml:space="preserve"> </v>
      </c>
      <c r="AE73" s="22"/>
      <c r="AF73" s="104"/>
      <c r="AG73" s="132"/>
    </row>
    <row r="74" spans="1:33">
      <c r="A74" s="97">
        <v>15</v>
      </c>
      <c r="B74" s="13">
        <f t="shared" ref="B74:B119" si="3">B73+1</f>
        <v>67</v>
      </c>
      <c r="C74" s="182" t="s">
        <v>1549</v>
      </c>
      <c r="D74" s="158" t="s">
        <v>917</v>
      </c>
      <c r="E74" s="13" t="s">
        <v>35</v>
      </c>
      <c r="F74" s="13" t="s">
        <v>21</v>
      </c>
      <c r="G74" s="22" t="s">
        <v>36</v>
      </c>
      <c r="H74" s="13" t="s">
        <v>321</v>
      </c>
      <c r="I74" s="184" t="s">
        <v>918</v>
      </c>
      <c r="J74" s="24">
        <f>'LP IV'!$A$2-RIGHT(I74,4)</f>
        <v>76</v>
      </c>
      <c r="K74" s="13" t="s">
        <v>378</v>
      </c>
      <c r="L74" s="13" t="s">
        <v>40</v>
      </c>
      <c r="M74" s="22" t="s">
        <v>36</v>
      </c>
      <c r="N74" s="13" t="s">
        <v>40</v>
      </c>
      <c r="O74" s="22" t="s">
        <v>36</v>
      </c>
      <c r="P74" s="13" t="s">
        <v>40</v>
      </c>
      <c r="Q74" s="22" t="s">
        <v>36</v>
      </c>
      <c r="R74" s="13" t="s">
        <v>40</v>
      </c>
      <c r="S74" s="22" t="s">
        <v>36</v>
      </c>
      <c r="T74" s="22" t="s">
        <v>36</v>
      </c>
      <c r="U74" s="22" t="s">
        <v>36</v>
      </c>
      <c r="V74" s="22" t="s">
        <v>36</v>
      </c>
      <c r="W74" s="22" t="s">
        <v>36</v>
      </c>
      <c r="X74" s="22" t="s">
        <v>36</v>
      </c>
      <c r="Y74" s="22" t="s">
        <v>36</v>
      </c>
      <c r="Z74" s="79" t="s">
        <v>447</v>
      </c>
      <c r="AA74" s="79" t="s">
        <v>106</v>
      </c>
      <c r="AB74" s="79" t="s">
        <v>43</v>
      </c>
      <c r="AC74" s="103" t="s">
        <v>88</v>
      </c>
      <c r="AD74" s="43" t="str">
        <f t="shared" si="2"/>
        <v>Lansia</v>
      </c>
      <c r="AE74" s="22"/>
      <c r="AF74" s="104"/>
      <c r="AG74" s="132"/>
    </row>
    <row r="75" spans="1:33">
      <c r="A75" s="97"/>
      <c r="B75" s="13">
        <f t="shared" si="3"/>
        <v>68</v>
      </c>
      <c r="C75" s="79"/>
      <c r="D75" s="158" t="s">
        <v>919</v>
      </c>
      <c r="E75" s="13"/>
      <c r="F75" s="22" t="s">
        <v>36</v>
      </c>
      <c r="G75" s="13" t="s">
        <v>22</v>
      </c>
      <c r="H75" s="13" t="s">
        <v>35</v>
      </c>
      <c r="I75" s="184" t="s">
        <v>920</v>
      </c>
      <c r="J75" s="24">
        <f>'LP IV'!$A$2-RIGHT(I75,4)</f>
        <v>44</v>
      </c>
      <c r="K75" s="22" t="s">
        <v>36</v>
      </c>
      <c r="L75" s="13" t="s">
        <v>40</v>
      </c>
      <c r="M75" s="22" t="s">
        <v>36</v>
      </c>
      <c r="N75" s="22" t="s">
        <v>36</v>
      </c>
      <c r="O75" s="13" t="s">
        <v>40</v>
      </c>
      <c r="P75" s="22" t="s">
        <v>36</v>
      </c>
      <c r="Q75" s="13" t="s">
        <v>40</v>
      </c>
      <c r="R75" s="22" t="s">
        <v>36</v>
      </c>
      <c r="S75" s="13" t="s">
        <v>40</v>
      </c>
      <c r="T75" s="22" t="s">
        <v>36</v>
      </c>
      <c r="U75" s="22" t="s">
        <v>36</v>
      </c>
      <c r="V75" s="22" t="s">
        <v>36</v>
      </c>
      <c r="W75" s="22" t="s">
        <v>36</v>
      </c>
      <c r="X75" s="22" t="s">
        <v>36</v>
      </c>
      <c r="Y75" s="22" t="s">
        <v>36</v>
      </c>
      <c r="Z75" s="79" t="s">
        <v>61</v>
      </c>
      <c r="AA75" s="22" t="s">
        <v>51</v>
      </c>
      <c r="AB75" s="79" t="s">
        <v>43</v>
      </c>
      <c r="AC75" s="103" t="s">
        <v>58</v>
      </c>
      <c r="AD75" s="43" t="str">
        <f t="shared" si="2"/>
        <v xml:space="preserve"> </v>
      </c>
      <c r="AE75" s="22"/>
      <c r="AF75" s="104"/>
      <c r="AG75" s="132"/>
    </row>
    <row r="76" spans="1:33">
      <c r="A76" s="97"/>
      <c r="B76" s="13">
        <f t="shared" si="3"/>
        <v>69</v>
      </c>
      <c r="C76" s="79"/>
      <c r="D76" s="158" t="s">
        <v>921</v>
      </c>
      <c r="E76" s="13"/>
      <c r="F76" s="13" t="s">
        <v>21</v>
      </c>
      <c r="G76" s="22" t="s">
        <v>36</v>
      </c>
      <c r="H76" s="13" t="s">
        <v>35</v>
      </c>
      <c r="I76" s="184" t="s">
        <v>922</v>
      </c>
      <c r="J76" s="24">
        <f>'LP IV'!$A$2-RIGHT(I76,4)</f>
        <v>24</v>
      </c>
      <c r="K76" s="22" t="s">
        <v>36</v>
      </c>
      <c r="L76" s="13" t="s">
        <v>40</v>
      </c>
      <c r="M76" s="22" t="s">
        <v>36</v>
      </c>
      <c r="N76" s="13" t="s">
        <v>40</v>
      </c>
      <c r="O76" s="22" t="s">
        <v>36</v>
      </c>
      <c r="P76" s="22" t="s">
        <v>36</v>
      </c>
      <c r="Q76" s="22" t="s">
        <v>36</v>
      </c>
      <c r="R76" s="22" t="s">
        <v>36</v>
      </c>
      <c r="S76" s="22" t="s">
        <v>36</v>
      </c>
      <c r="T76" s="13" t="s">
        <v>40</v>
      </c>
      <c r="U76" s="22" t="s">
        <v>36</v>
      </c>
      <c r="V76" s="22" t="s">
        <v>36</v>
      </c>
      <c r="W76" s="22" t="s">
        <v>36</v>
      </c>
      <c r="X76" s="22" t="s">
        <v>36</v>
      </c>
      <c r="Y76" s="22" t="s">
        <v>36</v>
      </c>
      <c r="Z76" s="79" t="s">
        <v>154</v>
      </c>
      <c r="AA76" s="22" t="s">
        <v>94</v>
      </c>
      <c r="AB76" s="79" t="s">
        <v>57</v>
      </c>
      <c r="AC76" s="103" t="s">
        <v>58</v>
      </c>
      <c r="AD76" s="43" t="str">
        <f t="shared" si="2"/>
        <v xml:space="preserve"> </v>
      </c>
      <c r="AE76" s="22"/>
      <c r="AF76" s="104"/>
      <c r="AG76" s="132"/>
    </row>
    <row r="77" spans="1:33">
      <c r="A77" s="97"/>
      <c r="B77" s="13">
        <f t="shared" si="3"/>
        <v>70</v>
      </c>
      <c r="C77" s="79"/>
      <c r="D77" s="158" t="s">
        <v>923</v>
      </c>
      <c r="E77" s="13"/>
      <c r="F77" s="22" t="s">
        <v>36</v>
      </c>
      <c r="G77" s="13" t="s">
        <v>22</v>
      </c>
      <c r="H77" s="13" t="s">
        <v>35</v>
      </c>
      <c r="I77" s="184" t="s">
        <v>133</v>
      </c>
      <c r="J77" s="24">
        <f>'LP IV'!$A$2-RIGHT(I77,4)</f>
        <v>19</v>
      </c>
      <c r="K77" s="22" t="s">
        <v>36</v>
      </c>
      <c r="L77" s="13" t="s">
        <v>40</v>
      </c>
      <c r="M77" s="22" t="s">
        <v>36</v>
      </c>
      <c r="N77" s="22" t="s">
        <v>36</v>
      </c>
      <c r="O77" s="22" t="s">
        <v>36</v>
      </c>
      <c r="P77" s="22" t="s">
        <v>36</v>
      </c>
      <c r="Q77" s="22" t="s">
        <v>36</v>
      </c>
      <c r="R77" s="22" t="s">
        <v>36</v>
      </c>
      <c r="S77" s="22" t="s">
        <v>36</v>
      </c>
      <c r="T77" s="22" t="s">
        <v>36</v>
      </c>
      <c r="U77" s="13" t="s">
        <v>40</v>
      </c>
      <c r="V77" s="22" t="s">
        <v>36</v>
      </c>
      <c r="W77" s="22" t="s">
        <v>36</v>
      </c>
      <c r="X77" s="22" t="s">
        <v>36</v>
      </c>
      <c r="Y77" s="22" t="s">
        <v>36</v>
      </c>
      <c r="Z77" s="79" t="s">
        <v>55</v>
      </c>
      <c r="AA77" s="22" t="s">
        <v>56</v>
      </c>
      <c r="AB77" s="79" t="s">
        <v>57</v>
      </c>
      <c r="AC77" s="103" t="s">
        <v>58</v>
      </c>
      <c r="AD77" s="43" t="str">
        <f t="shared" si="2"/>
        <v xml:space="preserve"> </v>
      </c>
      <c r="AE77" s="22"/>
      <c r="AF77" s="104"/>
      <c r="AG77" s="132"/>
    </row>
    <row r="78" spans="1:33">
      <c r="A78" s="97">
        <v>16</v>
      </c>
      <c r="B78" s="13">
        <f t="shared" si="3"/>
        <v>71</v>
      </c>
      <c r="C78" s="182" t="s">
        <v>1549</v>
      </c>
      <c r="D78" s="136" t="s">
        <v>924</v>
      </c>
      <c r="E78" s="22" t="s">
        <v>36</v>
      </c>
      <c r="F78" s="13" t="s">
        <v>21</v>
      </c>
      <c r="G78" s="22" t="s">
        <v>36</v>
      </c>
      <c r="H78" s="134" t="s">
        <v>925</v>
      </c>
      <c r="I78" s="139" t="s">
        <v>926</v>
      </c>
      <c r="J78" s="24">
        <f>'LP IV'!$A$2-RIGHT(I78,4)</f>
        <v>50</v>
      </c>
      <c r="K78" s="22" t="s">
        <v>927</v>
      </c>
      <c r="L78" s="13" t="s">
        <v>40</v>
      </c>
      <c r="M78" s="22" t="s">
        <v>36</v>
      </c>
      <c r="N78" s="13" t="s">
        <v>40</v>
      </c>
      <c r="O78" s="22" t="s">
        <v>36</v>
      </c>
      <c r="P78" s="13" t="s">
        <v>40</v>
      </c>
      <c r="Q78" s="22" t="s">
        <v>36</v>
      </c>
      <c r="R78" s="13" t="s">
        <v>40</v>
      </c>
      <c r="S78" s="22" t="s">
        <v>36</v>
      </c>
      <c r="T78" s="22" t="s">
        <v>36</v>
      </c>
      <c r="U78" s="22" t="s">
        <v>36</v>
      </c>
      <c r="V78" s="22" t="s">
        <v>36</v>
      </c>
      <c r="W78" s="22" t="s">
        <v>36</v>
      </c>
      <c r="X78" s="137" t="s">
        <v>36</v>
      </c>
      <c r="Y78" s="22" t="s">
        <v>36</v>
      </c>
      <c r="Z78" s="137" t="s">
        <v>55</v>
      </c>
      <c r="AA78" s="137" t="s">
        <v>106</v>
      </c>
      <c r="AB78" s="134" t="s">
        <v>43</v>
      </c>
      <c r="AC78" s="141" t="s">
        <v>44</v>
      </c>
      <c r="AD78" s="43" t="str">
        <f t="shared" si="2"/>
        <v xml:space="preserve"> </v>
      </c>
      <c r="AE78" s="22"/>
      <c r="AF78" s="104"/>
      <c r="AG78" s="132"/>
    </row>
    <row r="79" spans="1:33">
      <c r="A79" s="97"/>
      <c r="B79" s="13">
        <f t="shared" si="3"/>
        <v>72</v>
      </c>
      <c r="C79" s="79"/>
      <c r="D79" s="158" t="s">
        <v>928</v>
      </c>
      <c r="E79" s="22" t="s">
        <v>36</v>
      </c>
      <c r="F79" s="22" t="s">
        <v>36</v>
      </c>
      <c r="G79" s="13" t="s">
        <v>22</v>
      </c>
      <c r="H79" s="13" t="s">
        <v>65</v>
      </c>
      <c r="I79" s="184" t="s">
        <v>929</v>
      </c>
      <c r="J79" s="24">
        <f>'LP IV'!$A$2-RIGHT(I79,4)</f>
        <v>41</v>
      </c>
      <c r="K79" s="22" t="s">
        <v>36</v>
      </c>
      <c r="L79" s="22" t="s">
        <v>36</v>
      </c>
      <c r="M79" s="13" t="s">
        <v>40</v>
      </c>
      <c r="N79" s="22" t="s">
        <v>36</v>
      </c>
      <c r="O79" s="13" t="s">
        <v>40</v>
      </c>
      <c r="P79" s="22" t="s">
        <v>36</v>
      </c>
      <c r="Q79" s="13" t="s">
        <v>40</v>
      </c>
      <c r="R79" s="22" t="s">
        <v>36</v>
      </c>
      <c r="S79" s="13" t="s">
        <v>40</v>
      </c>
      <c r="T79" s="22" t="s">
        <v>36</v>
      </c>
      <c r="U79" s="22" t="s">
        <v>36</v>
      </c>
      <c r="V79" s="22" t="s">
        <v>36</v>
      </c>
      <c r="W79" s="22" t="s">
        <v>36</v>
      </c>
      <c r="X79" s="22" t="s">
        <v>36</v>
      </c>
      <c r="Y79" s="22" t="s">
        <v>36</v>
      </c>
      <c r="Z79" s="22" t="s">
        <v>55</v>
      </c>
      <c r="AA79" s="22" t="s">
        <v>51</v>
      </c>
      <c r="AB79" s="79" t="s">
        <v>43</v>
      </c>
      <c r="AC79" s="208" t="s">
        <v>52</v>
      </c>
      <c r="AD79" s="43" t="str">
        <f t="shared" si="2"/>
        <v xml:space="preserve"> </v>
      </c>
      <c r="AE79" s="22"/>
      <c r="AF79" s="104"/>
      <c r="AG79" s="132"/>
    </row>
    <row r="80" spans="1:33">
      <c r="A80" s="97"/>
      <c r="B80" s="13">
        <f t="shared" si="3"/>
        <v>73</v>
      </c>
      <c r="C80" s="134"/>
      <c r="D80" s="158" t="s">
        <v>930</v>
      </c>
      <c r="E80" s="22" t="s">
        <v>36</v>
      </c>
      <c r="F80" s="13" t="s">
        <v>21</v>
      </c>
      <c r="G80" s="22" t="s">
        <v>36</v>
      </c>
      <c r="H80" s="13" t="s">
        <v>115</v>
      </c>
      <c r="I80" s="184" t="s">
        <v>931</v>
      </c>
      <c r="J80" s="24">
        <f>'LP IV'!$A$2-RIGHT(I80,4)</f>
        <v>17</v>
      </c>
      <c r="K80" s="22" t="s">
        <v>36</v>
      </c>
      <c r="L80" s="13" t="s">
        <v>40</v>
      </c>
      <c r="M80" s="22" t="s">
        <v>36</v>
      </c>
      <c r="N80" s="22" t="s">
        <v>36</v>
      </c>
      <c r="O80" s="22" t="s">
        <v>36</v>
      </c>
      <c r="P80" s="22" t="s">
        <v>36</v>
      </c>
      <c r="Q80" s="22" t="s">
        <v>36</v>
      </c>
      <c r="R80" s="22" t="s">
        <v>36</v>
      </c>
      <c r="S80" s="22" t="s">
        <v>36</v>
      </c>
      <c r="T80" s="22" t="s">
        <v>36</v>
      </c>
      <c r="U80" s="22" t="s">
        <v>36</v>
      </c>
      <c r="V80" s="13" t="s">
        <v>40</v>
      </c>
      <c r="W80" s="22" t="s">
        <v>36</v>
      </c>
      <c r="X80" s="22" t="s">
        <v>36</v>
      </c>
      <c r="Y80" s="22" t="s">
        <v>36</v>
      </c>
      <c r="Z80" s="22" t="s">
        <v>55</v>
      </c>
      <c r="AA80" s="22" t="s">
        <v>56</v>
      </c>
      <c r="AB80" s="79" t="s">
        <v>57</v>
      </c>
      <c r="AC80" s="103" t="s">
        <v>58</v>
      </c>
      <c r="AD80" s="43" t="str">
        <f t="shared" si="2"/>
        <v xml:space="preserve"> </v>
      </c>
      <c r="AE80" s="22"/>
      <c r="AF80" s="104"/>
      <c r="AG80" s="132"/>
    </row>
    <row r="81" spans="1:33">
      <c r="A81" s="97"/>
      <c r="B81" s="13">
        <f t="shared" si="3"/>
        <v>74</v>
      </c>
      <c r="C81" s="134"/>
      <c r="D81" s="158" t="s">
        <v>932</v>
      </c>
      <c r="E81" s="22" t="s">
        <v>36</v>
      </c>
      <c r="F81" s="22" t="s">
        <v>36</v>
      </c>
      <c r="G81" s="13" t="s">
        <v>22</v>
      </c>
      <c r="H81" s="13" t="s">
        <v>115</v>
      </c>
      <c r="I81" s="184" t="s">
        <v>649</v>
      </c>
      <c r="J81" s="24">
        <f>'LP IV'!$A$2-RIGHT(I81,4)</f>
        <v>10</v>
      </c>
      <c r="K81" s="22" t="s">
        <v>36</v>
      </c>
      <c r="L81" s="22" t="s">
        <v>36</v>
      </c>
      <c r="M81" s="13" t="s">
        <v>40</v>
      </c>
      <c r="N81" s="22" t="s">
        <v>36</v>
      </c>
      <c r="O81" s="22" t="s">
        <v>36</v>
      </c>
      <c r="P81" s="22" t="s">
        <v>36</v>
      </c>
      <c r="Q81" s="22" t="s">
        <v>36</v>
      </c>
      <c r="R81" s="22" t="s">
        <v>36</v>
      </c>
      <c r="S81" s="22" t="s">
        <v>36</v>
      </c>
      <c r="T81" s="22" t="s">
        <v>36</v>
      </c>
      <c r="U81" s="22" t="s">
        <v>36</v>
      </c>
      <c r="V81" s="22" t="s">
        <v>36</v>
      </c>
      <c r="W81" s="22" t="s">
        <v>36</v>
      </c>
      <c r="X81" s="22" t="s">
        <v>36</v>
      </c>
      <c r="Y81" s="13" t="s">
        <v>40</v>
      </c>
      <c r="Z81" s="22" t="s">
        <v>41</v>
      </c>
      <c r="AA81" s="22" t="s">
        <v>56</v>
      </c>
      <c r="AB81" s="79" t="s">
        <v>57</v>
      </c>
      <c r="AC81" s="103" t="s">
        <v>58</v>
      </c>
      <c r="AD81" s="43" t="str">
        <f t="shared" si="2"/>
        <v xml:space="preserve"> </v>
      </c>
      <c r="AE81" s="22"/>
      <c r="AF81" s="104"/>
      <c r="AG81" s="132"/>
    </row>
    <row r="82" spans="1:33">
      <c r="A82" s="97"/>
      <c r="B82" s="13">
        <f t="shared" si="3"/>
        <v>75</v>
      </c>
      <c r="C82" s="134"/>
      <c r="D82" s="158" t="s">
        <v>933</v>
      </c>
      <c r="E82" s="13" t="s">
        <v>35</v>
      </c>
      <c r="F82" s="13" t="s">
        <v>21</v>
      </c>
      <c r="G82" s="22" t="s">
        <v>36</v>
      </c>
      <c r="H82" s="13" t="s">
        <v>934</v>
      </c>
      <c r="I82" s="184" t="s">
        <v>935</v>
      </c>
      <c r="J82" s="24">
        <f>'LP IV'!$A$2-RIGHT(I82,4)</f>
        <v>72</v>
      </c>
      <c r="K82" s="13" t="s">
        <v>378</v>
      </c>
      <c r="L82" s="13" t="s">
        <v>40</v>
      </c>
      <c r="M82" s="22" t="s">
        <v>36</v>
      </c>
      <c r="N82" s="13" t="s">
        <v>40</v>
      </c>
      <c r="O82" s="22" t="s">
        <v>36</v>
      </c>
      <c r="P82" s="13" t="s">
        <v>40</v>
      </c>
      <c r="Q82" s="22" t="s">
        <v>36</v>
      </c>
      <c r="R82" s="13" t="s">
        <v>40</v>
      </c>
      <c r="S82" s="22" t="s">
        <v>36</v>
      </c>
      <c r="T82" s="22" t="s">
        <v>36</v>
      </c>
      <c r="U82" s="22" t="s">
        <v>36</v>
      </c>
      <c r="V82" s="22" t="s">
        <v>36</v>
      </c>
      <c r="W82" s="22" t="s">
        <v>36</v>
      </c>
      <c r="X82" s="22" t="s">
        <v>36</v>
      </c>
      <c r="Y82" s="22" t="s">
        <v>36</v>
      </c>
      <c r="Z82" s="22" t="s">
        <v>41</v>
      </c>
      <c r="AA82" s="22" t="s">
        <v>106</v>
      </c>
      <c r="AB82" s="79" t="s">
        <v>43</v>
      </c>
      <c r="AC82" s="208" t="s">
        <v>83</v>
      </c>
      <c r="AD82" s="43" t="str">
        <f t="shared" si="2"/>
        <v>Lansia</v>
      </c>
      <c r="AE82" s="22"/>
      <c r="AF82" s="104"/>
      <c r="AG82" s="132"/>
    </row>
    <row r="83" spans="1:33">
      <c r="A83" s="97">
        <v>17</v>
      </c>
      <c r="B83" s="13">
        <f t="shared" si="3"/>
        <v>76</v>
      </c>
      <c r="C83" s="182" t="s">
        <v>1549</v>
      </c>
      <c r="D83" s="158" t="s">
        <v>936</v>
      </c>
      <c r="E83" s="13" t="s">
        <v>35</v>
      </c>
      <c r="F83" s="13" t="s">
        <v>21</v>
      </c>
      <c r="G83" s="22" t="s">
        <v>36</v>
      </c>
      <c r="H83" s="13" t="s">
        <v>35</v>
      </c>
      <c r="I83" s="184" t="s">
        <v>937</v>
      </c>
      <c r="J83" s="24">
        <f>'LP IV'!$A$2-RIGHT(I83,4)</f>
        <v>31</v>
      </c>
      <c r="K83" s="22" t="s">
        <v>938</v>
      </c>
      <c r="L83" s="13" t="s">
        <v>40</v>
      </c>
      <c r="M83" s="22" t="s">
        <v>36</v>
      </c>
      <c r="N83" s="13" t="s">
        <v>40</v>
      </c>
      <c r="O83" s="22" t="s">
        <v>36</v>
      </c>
      <c r="P83" s="22" t="s">
        <v>36</v>
      </c>
      <c r="Q83" s="22" t="s">
        <v>36</v>
      </c>
      <c r="R83" s="13" t="s">
        <v>40</v>
      </c>
      <c r="S83" s="22" t="s">
        <v>36</v>
      </c>
      <c r="T83" s="22" t="s">
        <v>36</v>
      </c>
      <c r="U83" s="22" t="s">
        <v>36</v>
      </c>
      <c r="V83" s="22" t="s">
        <v>36</v>
      </c>
      <c r="W83" s="22" t="s">
        <v>36</v>
      </c>
      <c r="X83" s="22" t="s">
        <v>36</v>
      </c>
      <c r="Y83" s="22" t="s">
        <v>36</v>
      </c>
      <c r="Z83" s="22" t="s">
        <v>154</v>
      </c>
      <c r="AA83" s="159" t="s">
        <v>76</v>
      </c>
      <c r="AB83" s="79" t="s">
        <v>43</v>
      </c>
      <c r="AC83" s="103" t="s">
        <v>44</v>
      </c>
      <c r="AD83" s="43" t="str">
        <f t="shared" si="2"/>
        <v xml:space="preserve"> </v>
      </c>
      <c r="AE83" s="22"/>
      <c r="AF83" s="104"/>
      <c r="AG83" s="132"/>
    </row>
    <row r="84" spans="1:33">
      <c r="A84" s="97"/>
      <c r="B84" s="13">
        <f t="shared" si="3"/>
        <v>77</v>
      </c>
      <c r="C84" s="79"/>
      <c r="D84" s="158" t="s">
        <v>939</v>
      </c>
      <c r="E84" s="22" t="s">
        <v>36</v>
      </c>
      <c r="F84" s="22" t="s">
        <v>36</v>
      </c>
      <c r="G84" s="22" t="s">
        <v>22</v>
      </c>
      <c r="H84" s="13" t="s">
        <v>940</v>
      </c>
      <c r="I84" s="184" t="s">
        <v>941</v>
      </c>
      <c r="J84" s="24">
        <f>'LP IV'!$A$2-RIGHT(I84,4)</f>
        <v>30</v>
      </c>
      <c r="K84" s="22" t="s">
        <v>36</v>
      </c>
      <c r="L84" s="22" t="s">
        <v>36</v>
      </c>
      <c r="M84" s="13" t="s">
        <v>40</v>
      </c>
      <c r="N84" s="22" t="s">
        <v>36</v>
      </c>
      <c r="O84" s="13" t="s">
        <v>40</v>
      </c>
      <c r="P84" s="22" t="s">
        <v>36</v>
      </c>
      <c r="Q84" s="13" t="s">
        <v>40</v>
      </c>
      <c r="R84" s="22" t="s">
        <v>36</v>
      </c>
      <c r="S84" s="13" t="s">
        <v>40</v>
      </c>
      <c r="T84" s="22" t="s">
        <v>36</v>
      </c>
      <c r="U84" s="22" t="s">
        <v>36</v>
      </c>
      <c r="V84" s="22" t="s">
        <v>36</v>
      </c>
      <c r="W84" s="22" t="s">
        <v>36</v>
      </c>
      <c r="X84" s="22" t="s">
        <v>36</v>
      </c>
      <c r="Y84" s="22" t="s">
        <v>36</v>
      </c>
      <c r="Z84" s="22" t="s">
        <v>154</v>
      </c>
      <c r="AA84" s="159" t="s">
        <v>76</v>
      </c>
      <c r="AB84" s="79" t="s">
        <v>43</v>
      </c>
      <c r="AC84" s="103" t="s">
        <v>52</v>
      </c>
      <c r="AD84" s="43" t="str">
        <f t="shared" si="2"/>
        <v xml:space="preserve"> </v>
      </c>
      <c r="AE84" s="22"/>
      <c r="AF84" s="104"/>
      <c r="AG84" s="132"/>
    </row>
    <row r="85" spans="1:33">
      <c r="A85" s="97"/>
      <c r="B85" s="13">
        <f t="shared" si="3"/>
        <v>78</v>
      </c>
      <c r="C85" s="79"/>
      <c r="D85" s="158" t="s">
        <v>942</v>
      </c>
      <c r="E85" s="22" t="s">
        <v>36</v>
      </c>
      <c r="F85" s="22" t="s">
        <v>36</v>
      </c>
      <c r="G85" s="22" t="s">
        <v>22</v>
      </c>
      <c r="H85" s="13" t="s">
        <v>115</v>
      </c>
      <c r="I85" s="184" t="s">
        <v>943</v>
      </c>
      <c r="J85" s="24">
        <f>'LP IV'!$A$2-RIGHT(I85,4)</f>
        <v>4</v>
      </c>
      <c r="K85" s="22" t="s">
        <v>36</v>
      </c>
      <c r="L85" s="22" t="s">
        <v>36</v>
      </c>
      <c r="M85" s="22" t="s">
        <v>36</v>
      </c>
      <c r="N85" s="22" t="s">
        <v>36</v>
      </c>
      <c r="O85" s="22" t="s">
        <v>36</v>
      </c>
      <c r="P85" s="22" t="s">
        <v>36</v>
      </c>
      <c r="Q85" s="22" t="s">
        <v>36</v>
      </c>
      <c r="R85" s="22" t="s">
        <v>36</v>
      </c>
      <c r="S85" s="22" t="s">
        <v>36</v>
      </c>
      <c r="T85" s="22" t="s">
        <v>36</v>
      </c>
      <c r="U85" s="22" t="s">
        <v>36</v>
      </c>
      <c r="V85" s="22" t="s">
        <v>36</v>
      </c>
      <c r="W85" s="22" t="s">
        <v>36</v>
      </c>
      <c r="X85" s="22" t="s">
        <v>36</v>
      </c>
      <c r="Y85" s="13" t="s">
        <v>40</v>
      </c>
      <c r="Z85" s="22" t="s">
        <v>228</v>
      </c>
      <c r="AA85" s="159" t="s">
        <v>56</v>
      </c>
      <c r="AB85" s="79" t="s">
        <v>57</v>
      </c>
      <c r="AC85" s="103" t="s">
        <v>58</v>
      </c>
      <c r="AD85" s="43" t="str">
        <f t="shared" si="2"/>
        <v xml:space="preserve"> </v>
      </c>
      <c r="AE85" s="22"/>
      <c r="AF85" s="104"/>
      <c r="AG85" s="132"/>
    </row>
    <row r="86" spans="1:33">
      <c r="A86" s="97">
        <v>18</v>
      </c>
      <c r="B86" s="13">
        <f t="shared" si="3"/>
        <v>79</v>
      </c>
      <c r="C86" s="182" t="s">
        <v>1549</v>
      </c>
      <c r="D86" s="158" t="s">
        <v>944</v>
      </c>
      <c r="E86" s="13" t="s">
        <v>35</v>
      </c>
      <c r="F86" s="13" t="s">
        <v>21</v>
      </c>
      <c r="G86" s="22" t="s">
        <v>36</v>
      </c>
      <c r="H86" s="13" t="s">
        <v>86</v>
      </c>
      <c r="I86" s="184" t="s">
        <v>945</v>
      </c>
      <c r="J86" s="24">
        <f>'LP IV'!$A$2-RIGHT(I86,4)</f>
        <v>55</v>
      </c>
      <c r="K86" s="13" t="s">
        <v>946</v>
      </c>
      <c r="L86" s="13" t="s">
        <v>40</v>
      </c>
      <c r="M86" s="22" t="s">
        <v>36</v>
      </c>
      <c r="N86" s="13" t="s">
        <v>40</v>
      </c>
      <c r="O86" s="22" t="s">
        <v>36</v>
      </c>
      <c r="P86" s="13" t="s">
        <v>40</v>
      </c>
      <c r="Q86" s="22" t="s">
        <v>36</v>
      </c>
      <c r="R86" s="13" t="s">
        <v>40</v>
      </c>
      <c r="S86" s="22" t="s">
        <v>36</v>
      </c>
      <c r="T86" s="22" t="s">
        <v>36</v>
      </c>
      <c r="U86" s="22" t="s">
        <v>36</v>
      </c>
      <c r="V86" s="22" t="s">
        <v>36</v>
      </c>
      <c r="W86" s="22" t="s">
        <v>36</v>
      </c>
      <c r="X86" s="22" t="s">
        <v>36</v>
      </c>
      <c r="Y86" s="22" t="s">
        <v>36</v>
      </c>
      <c r="Z86" s="79" t="s">
        <v>55</v>
      </c>
      <c r="AA86" s="79" t="s">
        <v>42</v>
      </c>
      <c r="AB86" s="79" t="s">
        <v>43</v>
      </c>
      <c r="AC86" s="103" t="s">
        <v>44</v>
      </c>
      <c r="AD86" s="43" t="str">
        <f t="shared" si="2"/>
        <v xml:space="preserve"> </v>
      </c>
      <c r="AE86" s="22"/>
      <c r="AF86" s="104"/>
      <c r="AG86" s="132"/>
    </row>
    <row r="87" spans="1:33">
      <c r="A87" s="97"/>
      <c r="B87" s="13">
        <f t="shared" si="3"/>
        <v>80</v>
      </c>
      <c r="C87" s="79"/>
      <c r="D87" s="158" t="s">
        <v>947</v>
      </c>
      <c r="E87" s="13"/>
      <c r="F87" s="22" t="s">
        <v>36</v>
      </c>
      <c r="G87" s="13" t="s">
        <v>22</v>
      </c>
      <c r="H87" s="13" t="s">
        <v>948</v>
      </c>
      <c r="I87" s="184" t="s">
        <v>949</v>
      </c>
      <c r="J87" s="24">
        <f>'LP IV'!$A$2-RIGHT(I87,4)</f>
        <v>56</v>
      </c>
      <c r="K87" s="22" t="s">
        <v>36</v>
      </c>
      <c r="L87" s="22" t="s">
        <v>36</v>
      </c>
      <c r="M87" s="13" t="s">
        <v>40</v>
      </c>
      <c r="N87" s="22" t="s">
        <v>36</v>
      </c>
      <c r="O87" s="13" t="s">
        <v>40</v>
      </c>
      <c r="P87" s="22" t="s">
        <v>36</v>
      </c>
      <c r="Q87" s="13" t="s">
        <v>40</v>
      </c>
      <c r="R87" s="22" t="s">
        <v>36</v>
      </c>
      <c r="S87" s="13" t="s">
        <v>40</v>
      </c>
      <c r="T87" s="22" t="s">
        <v>36</v>
      </c>
      <c r="U87" s="22" t="s">
        <v>36</v>
      </c>
      <c r="V87" s="22" t="s">
        <v>36</v>
      </c>
      <c r="W87" s="22" t="s">
        <v>36</v>
      </c>
      <c r="X87" s="22" t="s">
        <v>36</v>
      </c>
      <c r="Y87" s="22" t="s">
        <v>36</v>
      </c>
      <c r="Z87" s="79" t="s">
        <v>55</v>
      </c>
      <c r="AA87" s="79" t="s">
        <v>207</v>
      </c>
      <c r="AB87" s="79" t="s">
        <v>43</v>
      </c>
      <c r="AC87" s="103" t="s">
        <v>52</v>
      </c>
      <c r="AD87" s="43" t="str">
        <f t="shared" si="2"/>
        <v xml:space="preserve"> </v>
      </c>
      <c r="AE87" s="22"/>
      <c r="AF87" s="104"/>
      <c r="AG87" s="132"/>
    </row>
    <row r="88" spans="1:33">
      <c r="A88" s="97"/>
      <c r="B88" s="13">
        <f t="shared" si="3"/>
        <v>81</v>
      </c>
      <c r="C88" s="79"/>
      <c r="D88" s="158" t="s">
        <v>950</v>
      </c>
      <c r="E88" s="13"/>
      <c r="F88" s="22" t="s">
        <v>36</v>
      </c>
      <c r="G88" s="13" t="s">
        <v>22</v>
      </c>
      <c r="H88" s="13" t="s">
        <v>951</v>
      </c>
      <c r="I88" s="184" t="s">
        <v>952</v>
      </c>
      <c r="J88" s="24">
        <f>'LP IV'!$A$2-RIGHT(I88,4)</f>
        <v>76</v>
      </c>
      <c r="K88" s="13" t="s">
        <v>82</v>
      </c>
      <c r="L88" s="22" t="s">
        <v>36</v>
      </c>
      <c r="M88" s="13" t="s">
        <v>40</v>
      </c>
      <c r="N88" s="22" t="s">
        <v>36</v>
      </c>
      <c r="O88" s="13" t="s">
        <v>40</v>
      </c>
      <c r="P88" s="22" t="s">
        <v>36</v>
      </c>
      <c r="Q88" s="13" t="s">
        <v>40</v>
      </c>
      <c r="R88" s="22" t="s">
        <v>36</v>
      </c>
      <c r="S88" s="13" t="s">
        <v>40</v>
      </c>
      <c r="T88" s="22" t="s">
        <v>36</v>
      </c>
      <c r="U88" s="22" t="s">
        <v>36</v>
      </c>
      <c r="V88" s="22" t="s">
        <v>36</v>
      </c>
      <c r="W88" s="22" t="s">
        <v>36</v>
      </c>
      <c r="X88" s="22" t="s">
        <v>36</v>
      </c>
      <c r="Y88" s="22" t="s">
        <v>36</v>
      </c>
      <c r="Z88" s="22" t="s">
        <v>36</v>
      </c>
      <c r="AA88" s="22" t="s">
        <v>36</v>
      </c>
      <c r="AB88" s="79" t="s">
        <v>43</v>
      </c>
      <c r="AC88" s="103" t="s">
        <v>83</v>
      </c>
      <c r="AD88" s="43" t="str">
        <f t="shared" si="2"/>
        <v>Lansia</v>
      </c>
      <c r="AE88" s="22"/>
      <c r="AF88" s="104"/>
      <c r="AG88" s="132"/>
    </row>
    <row r="89" spans="1:33">
      <c r="A89" s="97"/>
      <c r="B89" s="13">
        <f t="shared" si="3"/>
        <v>82</v>
      </c>
      <c r="C89" s="79"/>
      <c r="D89" s="158" t="s">
        <v>953</v>
      </c>
      <c r="E89" s="13"/>
      <c r="F89" s="13" t="s">
        <v>21</v>
      </c>
      <c r="G89" s="22" t="s">
        <v>36</v>
      </c>
      <c r="H89" s="13" t="s">
        <v>35</v>
      </c>
      <c r="I89" s="184" t="s">
        <v>954</v>
      </c>
      <c r="J89" s="24">
        <f>'LP IV'!$A$2-RIGHT(I89,4)</f>
        <v>20</v>
      </c>
      <c r="K89" s="22" t="s">
        <v>36</v>
      </c>
      <c r="L89" s="13" t="s">
        <v>40</v>
      </c>
      <c r="M89" s="22" t="s">
        <v>36</v>
      </c>
      <c r="N89" s="22" t="s">
        <v>36</v>
      </c>
      <c r="O89" s="22" t="s">
        <v>36</v>
      </c>
      <c r="P89" s="22" t="s">
        <v>36</v>
      </c>
      <c r="Q89" s="22" t="s">
        <v>36</v>
      </c>
      <c r="R89" s="22" t="s">
        <v>36</v>
      </c>
      <c r="S89" s="22" t="s">
        <v>36</v>
      </c>
      <c r="T89" s="13" t="s">
        <v>40</v>
      </c>
      <c r="U89" s="22" t="s">
        <v>36</v>
      </c>
      <c r="V89" s="22" t="s">
        <v>36</v>
      </c>
      <c r="W89" s="22" t="s">
        <v>36</v>
      </c>
      <c r="X89" s="22" t="s">
        <v>36</v>
      </c>
      <c r="Y89" s="22" t="s">
        <v>36</v>
      </c>
      <c r="Z89" s="22" t="s">
        <v>55</v>
      </c>
      <c r="AA89" s="22" t="s">
        <v>56</v>
      </c>
      <c r="AB89" s="79" t="s">
        <v>57</v>
      </c>
      <c r="AC89" s="103" t="s">
        <v>58</v>
      </c>
      <c r="AD89" s="43" t="str">
        <f t="shared" si="2"/>
        <v xml:space="preserve"> </v>
      </c>
      <c r="AE89" s="22"/>
      <c r="AF89" s="104"/>
      <c r="AG89" s="132"/>
    </row>
    <row r="90" spans="1:33">
      <c r="A90" s="97"/>
      <c r="B90" s="13">
        <f t="shared" si="3"/>
        <v>83</v>
      </c>
      <c r="C90" s="79"/>
      <c r="D90" s="158" t="s">
        <v>955</v>
      </c>
      <c r="E90" s="13"/>
      <c r="F90" s="13" t="s">
        <v>21</v>
      </c>
      <c r="G90" s="22" t="s">
        <v>36</v>
      </c>
      <c r="H90" s="13" t="s">
        <v>35</v>
      </c>
      <c r="I90" s="184" t="s">
        <v>956</v>
      </c>
      <c r="J90" s="24">
        <f>'LP IV'!$A$2-RIGHT(I90,4)</f>
        <v>10</v>
      </c>
      <c r="K90" s="22" t="s">
        <v>36</v>
      </c>
      <c r="L90" s="13" t="s">
        <v>40</v>
      </c>
      <c r="M90" s="22" t="s">
        <v>36</v>
      </c>
      <c r="N90" s="22" t="s">
        <v>36</v>
      </c>
      <c r="O90" s="22" t="s">
        <v>36</v>
      </c>
      <c r="P90" s="22" t="s">
        <v>36</v>
      </c>
      <c r="Q90" s="22" t="s">
        <v>36</v>
      </c>
      <c r="R90" s="22" t="s">
        <v>36</v>
      </c>
      <c r="S90" s="22" t="s">
        <v>36</v>
      </c>
      <c r="T90" s="22" t="s">
        <v>36</v>
      </c>
      <c r="U90" s="22" t="s">
        <v>36</v>
      </c>
      <c r="V90" s="22" t="s">
        <v>36</v>
      </c>
      <c r="W90" s="22" t="s">
        <v>36</v>
      </c>
      <c r="X90" s="13" t="s">
        <v>40</v>
      </c>
      <c r="Y90" s="22" t="s">
        <v>36</v>
      </c>
      <c r="Z90" s="22" t="s">
        <v>41</v>
      </c>
      <c r="AA90" s="22" t="s">
        <v>56</v>
      </c>
      <c r="AB90" s="79" t="s">
        <v>57</v>
      </c>
      <c r="AC90" s="103" t="s">
        <v>58</v>
      </c>
      <c r="AD90" s="43" t="str">
        <f t="shared" si="2"/>
        <v xml:space="preserve"> </v>
      </c>
      <c r="AE90" s="22"/>
      <c r="AF90" s="104"/>
      <c r="AG90" s="132"/>
    </row>
    <row r="91" spans="1:33">
      <c r="A91" s="97"/>
      <c r="B91" s="13">
        <f t="shared" si="3"/>
        <v>84</v>
      </c>
      <c r="C91" s="79"/>
      <c r="D91" s="158" t="s">
        <v>957</v>
      </c>
      <c r="E91" s="13"/>
      <c r="F91" s="13" t="s">
        <v>21</v>
      </c>
      <c r="G91" s="22" t="s">
        <v>36</v>
      </c>
      <c r="H91" s="13" t="s">
        <v>555</v>
      </c>
      <c r="I91" s="184" t="s">
        <v>958</v>
      </c>
      <c r="J91" s="24">
        <f>'LP IV'!$A$2-RIGHT(I91,4)</f>
        <v>26</v>
      </c>
      <c r="K91" s="22" t="s">
        <v>36</v>
      </c>
      <c r="L91" s="22" t="s">
        <v>36</v>
      </c>
      <c r="M91" s="22" t="s">
        <v>36</v>
      </c>
      <c r="N91" s="22" t="s">
        <v>36</v>
      </c>
      <c r="O91" s="22" t="s">
        <v>36</v>
      </c>
      <c r="P91" s="22" t="s">
        <v>36</v>
      </c>
      <c r="Q91" s="22" t="s">
        <v>36</v>
      </c>
      <c r="R91" s="22" t="s">
        <v>36</v>
      </c>
      <c r="S91" s="22" t="s">
        <v>36</v>
      </c>
      <c r="T91" s="13" t="s">
        <v>40</v>
      </c>
      <c r="U91" s="22" t="s">
        <v>36</v>
      </c>
      <c r="V91" s="22" t="s">
        <v>36</v>
      </c>
      <c r="W91" s="22" t="s">
        <v>36</v>
      </c>
      <c r="X91" s="22" t="s">
        <v>36</v>
      </c>
      <c r="Y91" s="22" t="s">
        <v>36</v>
      </c>
      <c r="Z91" s="22" t="s">
        <v>75</v>
      </c>
      <c r="AA91" s="22" t="s">
        <v>94</v>
      </c>
      <c r="AB91" s="22" t="s">
        <v>57</v>
      </c>
      <c r="AC91" s="22" t="s">
        <v>959</v>
      </c>
      <c r="AD91" s="43" t="str">
        <f t="shared" si="2"/>
        <v xml:space="preserve"> </v>
      </c>
      <c r="AE91" s="22"/>
      <c r="AF91" s="104"/>
      <c r="AG91" s="132"/>
    </row>
    <row r="92" spans="1:33">
      <c r="A92" s="97">
        <v>19</v>
      </c>
      <c r="B92" s="13">
        <f t="shared" si="3"/>
        <v>85</v>
      </c>
      <c r="C92" s="182" t="s">
        <v>1549</v>
      </c>
      <c r="D92" s="158" t="s">
        <v>960</v>
      </c>
      <c r="E92" s="13" t="s">
        <v>35</v>
      </c>
      <c r="F92" s="22" t="s">
        <v>21</v>
      </c>
      <c r="G92" s="22" t="s">
        <v>36</v>
      </c>
      <c r="H92" s="22" t="s">
        <v>961</v>
      </c>
      <c r="I92" s="184" t="s">
        <v>962</v>
      </c>
      <c r="J92" s="24">
        <f>'LP IV'!$A$2-RIGHT(I92,4)</f>
        <v>34</v>
      </c>
      <c r="K92" s="22" t="s">
        <v>963</v>
      </c>
      <c r="L92" s="22" t="s">
        <v>40</v>
      </c>
      <c r="M92" s="13" t="s">
        <v>36</v>
      </c>
      <c r="N92" s="22" t="s">
        <v>40</v>
      </c>
      <c r="O92" s="13" t="s">
        <v>36</v>
      </c>
      <c r="P92" s="22" t="s">
        <v>40</v>
      </c>
      <c r="Q92" s="13" t="s">
        <v>36</v>
      </c>
      <c r="R92" s="22" t="s">
        <v>40</v>
      </c>
      <c r="S92" s="13" t="s">
        <v>36</v>
      </c>
      <c r="T92" s="22" t="s">
        <v>36</v>
      </c>
      <c r="U92" s="22" t="s">
        <v>36</v>
      </c>
      <c r="V92" s="22" t="s">
        <v>36</v>
      </c>
      <c r="W92" s="22" t="s">
        <v>36</v>
      </c>
      <c r="X92" s="22" t="s">
        <v>36</v>
      </c>
      <c r="Y92" s="22" t="s">
        <v>36</v>
      </c>
      <c r="Z92" s="79" t="s">
        <v>75</v>
      </c>
      <c r="AA92" s="79" t="s">
        <v>414</v>
      </c>
      <c r="AB92" s="79" t="s">
        <v>43</v>
      </c>
      <c r="AC92" s="103" t="s">
        <v>44</v>
      </c>
      <c r="AD92" s="43" t="str">
        <f t="shared" si="2"/>
        <v xml:space="preserve"> </v>
      </c>
      <c r="AE92" s="22"/>
      <c r="AF92" s="104"/>
      <c r="AG92" s="132"/>
    </row>
    <row r="93" spans="1:33">
      <c r="A93" s="97"/>
      <c r="B93" s="13">
        <f t="shared" si="3"/>
        <v>86</v>
      </c>
      <c r="C93" s="79"/>
      <c r="D93" s="158" t="s">
        <v>964</v>
      </c>
      <c r="E93" s="22" t="s">
        <v>36</v>
      </c>
      <c r="F93" s="22" t="s">
        <v>36</v>
      </c>
      <c r="G93" s="13" t="s">
        <v>22</v>
      </c>
      <c r="H93" s="13" t="s">
        <v>145</v>
      </c>
      <c r="I93" s="184" t="s">
        <v>965</v>
      </c>
      <c r="J93" s="24">
        <f>'LP IV'!$A$2-RIGHT(I93,4)</f>
        <v>26</v>
      </c>
      <c r="K93" s="22" t="s">
        <v>36</v>
      </c>
      <c r="L93" s="22" t="s">
        <v>36</v>
      </c>
      <c r="M93" s="13" t="s">
        <v>40</v>
      </c>
      <c r="N93" s="22" t="s">
        <v>36</v>
      </c>
      <c r="O93" s="13" t="s">
        <v>40</v>
      </c>
      <c r="P93" s="22" t="s">
        <v>36</v>
      </c>
      <c r="Q93" s="13" t="s">
        <v>40</v>
      </c>
      <c r="R93" s="22" t="s">
        <v>36</v>
      </c>
      <c r="S93" s="13" t="s">
        <v>40</v>
      </c>
      <c r="T93" s="22" t="s">
        <v>36</v>
      </c>
      <c r="U93" s="22" t="s">
        <v>36</v>
      </c>
      <c r="V93" s="22" t="s">
        <v>36</v>
      </c>
      <c r="W93" s="22" t="s">
        <v>36</v>
      </c>
      <c r="X93" s="22" t="s">
        <v>36</v>
      </c>
      <c r="Y93" s="22" t="s">
        <v>36</v>
      </c>
      <c r="Z93" s="79" t="s">
        <v>75</v>
      </c>
      <c r="AA93" s="159" t="s">
        <v>76</v>
      </c>
      <c r="AB93" s="79" t="s">
        <v>43</v>
      </c>
      <c r="AC93" s="103" t="s">
        <v>52</v>
      </c>
      <c r="AD93" s="43" t="str">
        <f t="shared" si="2"/>
        <v xml:space="preserve"> </v>
      </c>
      <c r="AE93" s="22"/>
      <c r="AF93" s="104"/>
      <c r="AG93" s="132"/>
    </row>
    <row r="94" spans="1:33">
      <c r="A94" s="97"/>
      <c r="B94" s="13">
        <f t="shared" si="3"/>
        <v>87</v>
      </c>
      <c r="C94" s="79"/>
      <c r="D94" s="158" t="s">
        <v>966</v>
      </c>
      <c r="E94" s="22" t="s">
        <v>36</v>
      </c>
      <c r="F94" s="22" t="s">
        <v>21</v>
      </c>
      <c r="G94" s="22" t="s">
        <v>36</v>
      </c>
      <c r="H94" s="13" t="s">
        <v>115</v>
      </c>
      <c r="I94" s="184" t="s">
        <v>967</v>
      </c>
      <c r="J94" s="24">
        <f>'LP IV'!$A$2-RIGHT(I94,4)</f>
        <v>6</v>
      </c>
      <c r="K94" s="22" t="s">
        <v>36</v>
      </c>
      <c r="L94" s="22" t="s">
        <v>40</v>
      </c>
      <c r="M94" s="13" t="s">
        <v>36</v>
      </c>
      <c r="N94" s="22" t="s">
        <v>36</v>
      </c>
      <c r="O94" s="22" t="s">
        <v>36</v>
      </c>
      <c r="P94" s="22" t="s">
        <v>36</v>
      </c>
      <c r="Q94" s="22" t="s">
        <v>36</v>
      </c>
      <c r="R94" s="22" t="s">
        <v>36</v>
      </c>
      <c r="S94" s="22" t="s">
        <v>36</v>
      </c>
      <c r="T94" s="22" t="s">
        <v>36</v>
      </c>
      <c r="U94" s="13" t="s">
        <v>36</v>
      </c>
      <c r="V94" s="22" t="s">
        <v>36</v>
      </c>
      <c r="W94" s="22" t="s">
        <v>36</v>
      </c>
      <c r="X94" s="22" t="s">
        <v>40</v>
      </c>
      <c r="Y94" s="22" t="s">
        <v>36</v>
      </c>
      <c r="Z94" s="22" t="s">
        <v>448</v>
      </c>
      <c r="AA94" s="22" t="s">
        <v>56</v>
      </c>
      <c r="AB94" s="79" t="s">
        <v>57</v>
      </c>
      <c r="AC94" s="103" t="s">
        <v>58</v>
      </c>
      <c r="AD94" s="43" t="str">
        <f t="shared" si="2"/>
        <v xml:space="preserve"> </v>
      </c>
      <c r="AE94" s="22"/>
      <c r="AF94" s="104"/>
      <c r="AG94" s="132"/>
    </row>
    <row r="95" spans="1:33">
      <c r="A95" s="97"/>
      <c r="B95" s="13">
        <f t="shared" si="3"/>
        <v>88</v>
      </c>
      <c r="C95" s="79"/>
      <c r="D95" s="158" t="s">
        <v>968</v>
      </c>
      <c r="E95" s="22"/>
      <c r="F95" s="22" t="s">
        <v>21</v>
      </c>
      <c r="G95" s="22" t="s">
        <v>36</v>
      </c>
      <c r="H95" s="13" t="s">
        <v>115</v>
      </c>
      <c r="I95" s="184" t="s">
        <v>969</v>
      </c>
      <c r="J95" s="24">
        <f>'LP IV'!$A$2-RIGHT(I95,4)</f>
        <v>2</v>
      </c>
      <c r="K95" s="22" t="s">
        <v>36</v>
      </c>
      <c r="L95" s="13" t="s">
        <v>36</v>
      </c>
      <c r="M95" s="13" t="s">
        <v>36</v>
      </c>
      <c r="N95" s="13" t="s">
        <v>36</v>
      </c>
      <c r="O95" s="13" t="s">
        <v>36</v>
      </c>
      <c r="P95" s="13" t="s">
        <v>36</v>
      </c>
      <c r="Q95" s="13" t="s">
        <v>36</v>
      </c>
      <c r="R95" s="13" t="s">
        <v>36</v>
      </c>
      <c r="S95" s="13" t="s">
        <v>36</v>
      </c>
      <c r="T95" s="13" t="s">
        <v>36</v>
      </c>
      <c r="U95" s="13" t="s">
        <v>36</v>
      </c>
      <c r="V95" s="13" t="s">
        <v>36</v>
      </c>
      <c r="W95" s="13" t="s">
        <v>36</v>
      </c>
      <c r="X95" s="22" t="s">
        <v>40</v>
      </c>
      <c r="Y95" s="22" t="s">
        <v>36</v>
      </c>
      <c r="Z95" s="22" t="s">
        <v>36</v>
      </c>
      <c r="AA95" s="22" t="s">
        <v>36</v>
      </c>
      <c r="AB95" s="79" t="s">
        <v>57</v>
      </c>
      <c r="AC95" s="103" t="s">
        <v>58</v>
      </c>
      <c r="AD95" s="43" t="str">
        <f t="shared" si="2"/>
        <v xml:space="preserve"> </v>
      </c>
      <c r="AE95" s="22"/>
      <c r="AF95" s="104"/>
      <c r="AG95" s="132"/>
    </row>
    <row r="96" spans="1:33">
      <c r="A96" s="97">
        <v>20</v>
      </c>
      <c r="B96" s="13">
        <f t="shared" si="3"/>
        <v>89</v>
      </c>
      <c r="C96" s="182" t="s">
        <v>1549</v>
      </c>
      <c r="D96" s="158" t="s">
        <v>970</v>
      </c>
      <c r="E96" s="202" t="s">
        <v>35</v>
      </c>
      <c r="F96" s="13" t="s">
        <v>21</v>
      </c>
      <c r="G96" s="22" t="s">
        <v>36</v>
      </c>
      <c r="H96" s="22" t="s">
        <v>527</v>
      </c>
      <c r="I96" s="184" t="s">
        <v>971</v>
      </c>
      <c r="J96" s="24">
        <f>'LP IV'!$A$2-RIGHT(I96,4)</f>
        <v>71</v>
      </c>
      <c r="K96" s="22" t="s">
        <v>36</v>
      </c>
      <c r="L96" s="13" t="s">
        <v>40</v>
      </c>
      <c r="M96" s="22" t="s">
        <v>36</v>
      </c>
      <c r="N96" s="13" t="s">
        <v>40</v>
      </c>
      <c r="O96" s="22" t="s">
        <v>36</v>
      </c>
      <c r="P96" s="13" t="s">
        <v>40</v>
      </c>
      <c r="Q96" s="22" t="s">
        <v>36</v>
      </c>
      <c r="R96" s="13" t="s">
        <v>40</v>
      </c>
      <c r="S96" s="22" t="s">
        <v>36</v>
      </c>
      <c r="T96" s="22" t="s">
        <v>36</v>
      </c>
      <c r="U96" s="22" t="s">
        <v>36</v>
      </c>
      <c r="V96" s="22" t="s">
        <v>36</v>
      </c>
      <c r="W96" s="22" t="s">
        <v>36</v>
      </c>
      <c r="X96" s="22" t="s">
        <v>36</v>
      </c>
      <c r="Y96" s="22" t="s">
        <v>36</v>
      </c>
      <c r="Z96" s="22" t="s">
        <v>41</v>
      </c>
      <c r="AA96" s="79" t="s">
        <v>106</v>
      </c>
      <c r="AB96" s="79" t="s">
        <v>43</v>
      </c>
      <c r="AC96" s="103" t="s">
        <v>44</v>
      </c>
      <c r="AD96" s="43" t="str">
        <f t="shared" si="2"/>
        <v>Lansia</v>
      </c>
      <c r="AE96" s="22"/>
      <c r="AF96" s="104"/>
      <c r="AG96" s="132"/>
    </row>
    <row r="97" spans="1:33">
      <c r="A97" s="97"/>
      <c r="B97" s="13">
        <f t="shared" si="3"/>
        <v>90</v>
      </c>
      <c r="C97" s="79"/>
      <c r="D97" s="158" t="s">
        <v>972</v>
      </c>
      <c r="E97" s="209"/>
      <c r="F97" s="22" t="s">
        <v>36</v>
      </c>
      <c r="G97" s="13" t="s">
        <v>22</v>
      </c>
      <c r="H97" s="22" t="s">
        <v>973</v>
      </c>
      <c r="I97" s="184" t="s">
        <v>974</v>
      </c>
      <c r="J97" s="24">
        <f>'LP IV'!$A$2-RIGHT(I97,4)</f>
        <v>63</v>
      </c>
      <c r="K97" s="22" t="s">
        <v>36</v>
      </c>
      <c r="L97" s="22" t="s">
        <v>36</v>
      </c>
      <c r="M97" s="13" t="s">
        <v>40</v>
      </c>
      <c r="N97" s="22" t="s">
        <v>36</v>
      </c>
      <c r="O97" s="13" t="s">
        <v>40</v>
      </c>
      <c r="P97" s="22" t="s">
        <v>36</v>
      </c>
      <c r="Q97" s="13" t="s">
        <v>40</v>
      </c>
      <c r="R97" s="22" t="s">
        <v>36</v>
      </c>
      <c r="S97" s="13" t="s">
        <v>40</v>
      </c>
      <c r="T97" s="22" t="s">
        <v>36</v>
      </c>
      <c r="U97" s="22" t="s">
        <v>36</v>
      </c>
      <c r="V97" s="22" t="s">
        <v>36</v>
      </c>
      <c r="W97" s="22" t="s">
        <v>36</v>
      </c>
      <c r="X97" s="22" t="s">
        <v>36</v>
      </c>
      <c r="Y97" s="22" t="s">
        <v>36</v>
      </c>
      <c r="Z97" s="22" t="s">
        <v>36</v>
      </c>
      <c r="AA97" s="79" t="s">
        <v>51</v>
      </c>
      <c r="AB97" s="79" t="s">
        <v>43</v>
      </c>
      <c r="AC97" s="103" t="s">
        <v>52</v>
      </c>
      <c r="AD97" s="43" t="str">
        <f t="shared" si="2"/>
        <v>Lansia</v>
      </c>
      <c r="AE97" s="22"/>
      <c r="AF97" s="104"/>
      <c r="AG97" s="132"/>
    </row>
    <row r="98" spans="1:33">
      <c r="A98" s="97"/>
      <c r="B98" s="13">
        <f t="shared" si="3"/>
        <v>91</v>
      </c>
      <c r="C98" s="79"/>
      <c r="D98" s="158" t="s">
        <v>975</v>
      </c>
      <c r="E98" s="79"/>
      <c r="F98" s="13" t="s">
        <v>21</v>
      </c>
      <c r="G98" s="22" t="s">
        <v>36</v>
      </c>
      <c r="H98" s="22" t="s">
        <v>35</v>
      </c>
      <c r="I98" s="184" t="s">
        <v>976</v>
      </c>
      <c r="J98" s="24">
        <f>'LP IV'!$A$2-RIGHT(I98,4)</f>
        <v>48</v>
      </c>
      <c r="K98" s="22" t="s">
        <v>36</v>
      </c>
      <c r="L98" s="13" t="s">
        <v>40</v>
      </c>
      <c r="M98" s="22" t="s">
        <v>36</v>
      </c>
      <c r="N98" s="13" t="s">
        <v>40</v>
      </c>
      <c r="O98" s="22" t="s">
        <v>36</v>
      </c>
      <c r="P98" s="22" t="s">
        <v>36</v>
      </c>
      <c r="Q98" s="22" t="s">
        <v>36</v>
      </c>
      <c r="R98" s="22" t="s">
        <v>36</v>
      </c>
      <c r="S98" s="22" t="s">
        <v>36</v>
      </c>
      <c r="T98" s="13" t="s">
        <v>40</v>
      </c>
      <c r="U98" s="22" t="s">
        <v>36</v>
      </c>
      <c r="V98" s="22" t="s">
        <v>36</v>
      </c>
      <c r="W98" s="22" t="s">
        <v>36</v>
      </c>
      <c r="X98" s="22" t="s">
        <v>36</v>
      </c>
      <c r="Y98" s="22" t="s">
        <v>36</v>
      </c>
      <c r="Z98" s="22" t="s">
        <v>41</v>
      </c>
      <c r="AA98" s="102" t="s">
        <v>36</v>
      </c>
      <c r="AB98" s="79" t="s">
        <v>57</v>
      </c>
      <c r="AC98" s="103" t="s">
        <v>58</v>
      </c>
      <c r="AD98" s="43" t="str">
        <f t="shared" si="2"/>
        <v xml:space="preserve"> </v>
      </c>
      <c r="AE98" s="22"/>
      <c r="AF98" s="104"/>
      <c r="AG98" s="132"/>
    </row>
    <row r="99" spans="1:33">
      <c r="A99" s="97">
        <v>21</v>
      </c>
      <c r="B99" s="13">
        <f t="shared" si="3"/>
        <v>92</v>
      </c>
      <c r="C99" s="182" t="s">
        <v>1549</v>
      </c>
      <c r="D99" s="158" t="s">
        <v>977</v>
      </c>
      <c r="E99" s="79"/>
      <c r="F99" s="22" t="s">
        <v>36</v>
      </c>
      <c r="G99" s="13" t="s">
        <v>22</v>
      </c>
      <c r="H99" s="79" t="s">
        <v>245</v>
      </c>
      <c r="I99" s="184" t="s">
        <v>978</v>
      </c>
      <c r="J99" s="24">
        <f>'LP IV'!$A$2-RIGHT(I99,4)</f>
        <v>48</v>
      </c>
      <c r="K99" s="22" t="s">
        <v>36</v>
      </c>
      <c r="L99" s="22" t="s">
        <v>36</v>
      </c>
      <c r="M99" s="13" t="s">
        <v>40</v>
      </c>
      <c r="N99" s="22" t="s">
        <v>36</v>
      </c>
      <c r="O99" s="13" t="s">
        <v>40</v>
      </c>
      <c r="P99" s="22" t="s">
        <v>36</v>
      </c>
      <c r="Q99" s="13" t="s">
        <v>40</v>
      </c>
      <c r="R99" s="22" t="s">
        <v>36</v>
      </c>
      <c r="S99" s="13" t="s">
        <v>40</v>
      </c>
      <c r="T99" s="22" t="s">
        <v>36</v>
      </c>
      <c r="U99" s="22" t="s">
        <v>36</v>
      </c>
      <c r="V99" s="22" t="s">
        <v>36</v>
      </c>
      <c r="W99" s="22" t="s">
        <v>36</v>
      </c>
      <c r="X99" s="22" t="s">
        <v>36</v>
      </c>
      <c r="Y99" s="22" t="s">
        <v>36</v>
      </c>
      <c r="Z99" s="79" t="s">
        <v>41</v>
      </c>
      <c r="AA99" s="79" t="s">
        <v>51</v>
      </c>
      <c r="AB99" s="79" t="s">
        <v>43</v>
      </c>
      <c r="AC99" s="103" t="s">
        <v>52</v>
      </c>
      <c r="AD99" s="43" t="str">
        <f>IF('[2]Daftar Meninggal'!H32&gt;=60,"Lansia"," ")</f>
        <v xml:space="preserve"> </v>
      </c>
      <c r="AE99" s="22"/>
      <c r="AF99" s="104"/>
      <c r="AG99" s="132"/>
    </row>
    <row r="100" spans="1:33">
      <c r="A100" s="97"/>
      <c r="B100" s="13">
        <f t="shared" si="3"/>
        <v>93</v>
      </c>
      <c r="C100" s="79"/>
      <c r="D100" s="158" t="s">
        <v>979</v>
      </c>
      <c r="E100" s="22" t="s">
        <v>36</v>
      </c>
      <c r="F100" s="13" t="s">
        <v>21</v>
      </c>
      <c r="G100" s="22" t="s">
        <v>36</v>
      </c>
      <c r="H100" s="79" t="s">
        <v>980</v>
      </c>
      <c r="I100" s="184" t="s">
        <v>981</v>
      </c>
      <c r="J100" s="24">
        <f>'LP IV'!$A$2-RIGHT(I100,4)</f>
        <v>19</v>
      </c>
      <c r="K100" s="22" t="s">
        <v>36</v>
      </c>
      <c r="L100" s="13" t="s">
        <v>40</v>
      </c>
      <c r="M100" s="22" t="s">
        <v>36</v>
      </c>
      <c r="N100" s="22" t="s">
        <v>36</v>
      </c>
      <c r="O100" s="22" t="s">
        <v>36</v>
      </c>
      <c r="P100" s="22" t="s">
        <v>36</v>
      </c>
      <c r="Q100" s="22" t="s">
        <v>36</v>
      </c>
      <c r="R100" s="22" t="s">
        <v>36</v>
      </c>
      <c r="S100" s="22" t="s">
        <v>36</v>
      </c>
      <c r="T100" s="13" t="s">
        <v>40</v>
      </c>
      <c r="U100" s="22" t="s">
        <v>36</v>
      </c>
      <c r="V100" s="22" t="s">
        <v>36</v>
      </c>
      <c r="W100" s="22" t="s">
        <v>36</v>
      </c>
      <c r="X100" s="22" t="s">
        <v>36</v>
      </c>
      <c r="Y100" s="22" t="s">
        <v>36</v>
      </c>
      <c r="Z100" s="79" t="s">
        <v>55</v>
      </c>
      <c r="AA100" s="79" t="s">
        <v>56</v>
      </c>
      <c r="AB100" s="79" t="s">
        <v>57</v>
      </c>
      <c r="AC100" s="103" t="s">
        <v>58</v>
      </c>
      <c r="AD100" s="43" t="str">
        <f>IF(J99&gt;=60,"Lansia"," ")</f>
        <v xml:space="preserve"> </v>
      </c>
      <c r="AE100" s="22"/>
      <c r="AF100" s="104"/>
      <c r="AG100" s="132"/>
    </row>
    <row r="101" spans="1:33">
      <c r="A101" s="97"/>
      <c r="B101" s="13">
        <f t="shared" si="3"/>
        <v>94</v>
      </c>
      <c r="C101" s="79"/>
      <c r="D101" s="158" t="s">
        <v>982</v>
      </c>
      <c r="E101" s="22" t="s">
        <v>36</v>
      </c>
      <c r="F101" s="13" t="s">
        <v>21</v>
      </c>
      <c r="G101" s="22" t="s">
        <v>36</v>
      </c>
      <c r="H101" s="79" t="s">
        <v>245</v>
      </c>
      <c r="I101" s="184" t="s">
        <v>983</v>
      </c>
      <c r="J101" s="24">
        <f>'LP IV'!$A$2-RIGHT(I101,4)</f>
        <v>17</v>
      </c>
      <c r="K101" s="22" t="s">
        <v>36</v>
      </c>
      <c r="L101" s="13" t="s">
        <v>40</v>
      </c>
      <c r="M101" s="22" t="s">
        <v>36</v>
      </c>
      <c r="N101" s="22" t="s">
        <v>36</v>
      </c>
      <c r="O101" s="22" t="s">
        <v>36</v>
      </c>
      <c r="P101" s="22" t="s">
        <v>36</v>
      </c>
      <c r="Q101" s="22" t="s">
        <v>36</v>
      </c>
      <c r="R101" s="22" t="s">
        <v>36</v>
      </c>
      <c r="S101" s="22" t="s">
        <v>36</v>
      </c>
      <c r="T101" s="22" t="s">
        <v>36</v>
      </c>
      <c r="U101" s="22" t="s">
        <v>36</v>
      </c>
      <c r="V101" s="13" t="s">
        <v>40</v>
      </c>
      <c r="W101" s="22" t="s">
        <v>36</v>
      </c>
      <c r="X101" s="22" t="s">
        <v>36</v>
      </c>
      <c r="Y101" s="22" t="s">
        <v>36</v>
      </c>
      <c r="Z101" s="79" t="s">
        <v>41</v>
      </c>
      <c r="AA101" s="79" t="s">
        <v>56</v>
      </c>
      <c r="AB101" s="79" t="s">
        <v>57</v>
      </c>
      <c r="AC101" s="103" t="s">
        <v>58</v>
      </c>
      <c r="AD101" s="43" t="str">
        <f>IF(J100&gt;=60,"Lansia"," ")</f>
        <v xml:space="preserve"> </v>
      </c>
      <c r="AE101" s="22"/>
      <c r="AF101" s="104"/>
      <c r="AG101" s="132"/>
    </row>
    <row r="102" spans="1:33">
      <c r="A102" s="97"/>
      <c r="B102" s="13">
        <f t="shared" si="3"/>
        <v>95</v>
      </c>
      <c r="C102" s="79"/>
      <c r="D102" s="158" t="s">
        <v>984</v>
      </c>
      <c r="E102" s="167"/>
      <c r="F102" s="13" t="s">
        <v>21</v>
      </c>
      <c r="G102" s="22" t="s">
        <v>36</v>
      </c>
      <c r="H102" s="13" t="s">
        <v>35</v>
      </c>
      <c r="I102" s="184" t="s">
        <v>985</v>
      </c>
      <c r="J102" s="24">
        <f>'LP V'!$A$2-RIGHT(I102,4)</f>
        <v>20</v>
      </c>
      <c r="K102" s="22" t="s">
        <v>36</v>
      </c>
      <c r="L102" s="13" t="s">
        <v>40</v>
      </c>
      <c r="M102" s="22" t="s">
        <v>36</v>
      </c>
      <c r="N102" s="13" t="s">
        <v>40</v>
      </c>
      <c r="O102" s="22" t="s">
        <v>36</v>
      </c>
      <c r="P102" s="22" t="s">
        <v>36</v>
      </c>
      <c r="Q102" s="22" t="s">
        <v>36</v>
      </c>
      <c r="R102" s="22" t="s">
        <v>36</v>
      </c>
      <c r="S102" s="22" t="s">
        <v>36</v>
      </c>
      <c r="T102" s="13" t="s">
        <v>40</v>
      </c>
      <c r="U102" s="22" t="s">
        <v>36</v>
      </c>
      <c r="V102" s="22" t="s">
        <v>36</v>
      </c>
      <c r="W102" s="22" t="s">
        <v>36</v>
      </c>
      <c r="X102" s="22" t="s">
        <v>36</v>
      </c>
      <c r="Y102" s="22" t="s">
        <v>36</v>
      </c>
      <c r="Z102" s="79" t="s">
        <v>55</v>
      </c>
      <c r="AA102" s="79" t="s">
        <v>56</v>
      </c>
      <c r="AB102" s="79" t="s">
        <v>57</v>
      </c>
      <c r="AC102" s="103" t="s">
        <v>277</v>
      </c>
      <c r="AD102" s="43" t="str">
        <f>IF(J101&gt;=60,"Lansia"," ")</f>
        <v xml:space="preserve"> </v>
      </c>
      <c r="AE102" s="22"/>
      <c r="AF102" s="104"/>
      <c r="AG102" s="132"/>
    </row>
    <row r="103" spans="1:33" ht="25.5">
      <c r="A103" s="97">
        <v>22</v>
      </c>
      <c r="B103" s="13">
        <f t="shared" si="3"/>
        <v>96</v>
      </c>
      <c r="C103" s="182" t="s">
        <v>1549</v>
      </c>
      <c r="D103" s="158" t="s">
        <v>986</v>
      </c>
      <c r="E103" s="13" t="s">
        <v>35</v>
      </c>
      <c r="F103" s="13" t="s">
        <v>21</v>
      </c>
      <c r="G103" s="22" t="s">
        <v>36</v>
      </c>
      <c r="H103" s="210" t="s">
        <v>987</v>
      </c>
      <c r="I103" s="184" t="s">
        <v>988</v>
      </c>
      <c r="J103" s="24">
        <f>'LP IV'!$A$2-RIGHT(I103,4)</f>
        <v>38</v>
      </c>
      <c r="K103" s="22" t="s">
        <v>391</v>
      </c>
      <c r="L103" s="13" t="s">
        <v>40</v>
      </c>
      <c r="M103" s="22" t="s">
        <v>36</v>
      </c>
      <c r="N103" s="13" t="s">
        <v>40</v>
      </c>
      <c r="O103" s="22" t="s">
        <v>36</v>
      </c>
      <c r="P103" s="13" t="s">
        <v>40</v>
      </c>
      <c r="Q103" s="22" t="s">
        <v>36</v>
      </c>
      <c r="R103" s="13" t="s">
        <v>40</v>
      </c>
      <c r="S103" s="22" t="s">
        <v>36</v>
      </c>
      <c r="T103" s="22" t="s">
        <v>36</v>
      </c>
      <c r="U103" s="22" t="s">
        <v>36</v>
      </c>
      <c r="V103" s="22" t="s">
        <v>36</v>
      </c>
      <c r="W103" s="22" t="s">
        <v>36</v>
      </c>
      <c r="X103" s="22" t="s">
        <v>36</v>
      </c>
      <c r="Y103" s="22" t="s">
        <v>36</v>
      </c>
      <c r="Z103" s="102" t="s">
        <v>55</v>
      </c>
      <c r="AA103" s="102" t="s">
        <v>106</v>
      </c>
      <c r="AB103" s="79" t="s">
        <v>43</v>
      </c>
      <c r="AC103" s="191" t="s">
        <v>44</v>
      </c>
      <c r="AD103" s="43" t="str">
        <f t="shared" ref="AD103:AD119" si="4">IF(J103&gt;=60,"Lansia"," ")</f>
        <v xml:space="preserve"> </v>
      </c>
      <c r="AE103" s="22"/>
      <c r="AF103" s="104"/>
      <c r="AG103" s="132"/>
    </row>
    <row r="104" spans="1:33">
      <c r="A104" s="97"/>
      <c r="B104" s="13">
        <f t="shared" si="3"/>
        <v>97</v>
      </c>
      <c r="C104" s="79"/>
      <c r="D104" s="158" t="s">
        <v>989</v>
      </c>
      <c r="E104" s="13"/>
      <c r="F104" s="22" t="s">
        <v>36</v>
      </c>
      <c r="G104" s="22" t="s">
        <v>22</v>
      </c>
      <c r="H104" s="13" t="s">
        <v>35</v>
      </c>
      <c r="I104" s="184" t="s">
        <v>990</v>
      </c>
      <c r="J104" s="24">
        <f>'LP IV'!$A$2-RIGHT(I104,4)</f>
        <v>37</v>
      </c>
      <c r="K104" s="22" t="s">
        <v>36</v>
      </c>
      <c r="L104" s="22" t="s">
        <v>36</v>
      </c>
      <c r="M104" s="13" t="s">
        <v>40</v>
      </c>
      <c r="N104" s="22" t="s">
        <v>36</v>
      </c>
      <c r="O104" s="13" t="s">
        <v>40</v>
      </c>
      <c r="P104" s="22" t="s">
        <v>36</v>
      </c>
      <c r="Q104" s="13" t="s">
        <v>40</v>
      </c>
      <c r="R104" s="22" t="s">
        <v>36</v>
      </c>
      <c r="S104" s="13" t="s">
        <v>40</v>
      </c>
      <c r="T104" s="22" t="s">
        <v>36</v>
      </c>
      <c r="U104" s="22" t="s">
        <v>36</v>
      </c>
      <c r="V104" s="22" t="s">
        <v>36</v>
      </c>
      <c r="W104" s="22" t="s">
        <v>36</v>
      </c>
      <c r="X104" s="22" t="s">
        <v>36</v>
      </c>
      <c r="Y104" s="22" t="s">
        <v>36</v>
      </c>
      <c r="Z104" s="102" t="s">
        <v>55</v>
      </c>
      <c r="AA104" s="102" t="s">
        <v>51</v>
      </c>
      <c r="AB104" s="79" t="s">
        <v>43</v>
      </c>
      <c r="AC104" s="191" t="s">
        <v>52</v>
      </c>
      <c r="AD104" s="43" t="str">
        <f t="shared" si="4"/>
        <v xml:space="preserve"> </v>
      </c>
      <c r="AE104" s="22"/>
      <c r="AF104" s="104"/>
      <c r="AG104" s="132"/>
    </row>
    <row r="105" spans="1:33">
      <c r="A105" s="97"/>
      <c r="B105" s="13">
        <f t="shared" si="3"/>
        <v>98</v>
      </c>
      <c r="C105" s="79"/>
      <c r="D105" s="158" t="s">
        <v>991</v>
      </c>
      <c r="E105" s="13"/>
      <c r="F105" s="13" t="s">
        <v>21</v>
      </c>
      <c r="G105" s="22" t="s">
        <v>36</v>
      </c>
      <c r="H105" s="13" t="s">
        <v>35</v>
      </c>
      <c r="I105" s="184" t="s">
        <v>992</v>
      </c>
      <c r="J105" s="24">
        <f>'LP IV'!$A$2-RIGHT(I105,4)</f>
        <v>11</v>
      </c>
      <c r="K105" s="22" t="s">
        <v>36</v>
      </c>
      <c r="L105" s="22" t="s">
        <v>36</v>
      </c>
      <c r="M105" s="22" t="s">
        <v>36</v>
      </c>
      <c r="N105" s="22" t="s">
        <v>36</v>
      </c>
      <c r="O105" s="22" t="s">
        <v>36</v>
      </c>
      <c r="P105" s="22" t="s">
        <v>36</v>
      </c>
      <c r="Q105" s="22" t="s">
        <v>36</v>
      </c>
      <c r="R105" s="22" t="s">
        <v>36</v>
      </c>
      <c r="S105" s="22" t="s">
        <v>36</v>
      </c>
      <c r="T105" s="22" t="s">
        <v>36</v>
      </c>
      <c r="U105" s="22" t="s">
        <v>36</v>
      </c>
      <c r="V105" s="22" t="s">
        <v>36</v>
      </c>
      <c r="W105" s="22" t="s">
        <v>36</v>
      </c>
      <c r="X105" s="13" t="s">
        <v>40</v>
      </c>
      <c r="Y105" s="22" t="s">
        <v>36</v>
      </c>
      <c r="Z105" s="102" t="s">
        <v>41</v>
      </c>
      <c r="AA105" s="102" t="s">
        <v>36</v>
      </c>
      <c r="AB105" s="79" t="s">
        <v>57</v>
      </c>
      <c r="AC105" s="191" t="s">
        <v>58</v>
      </c>
      <c r="AD105" s="43" t="str">
        <f t="shared" si="4"/>
        <v xml:space="preserve"> </v>
      </c>
      <c r="AE105" s="22"/>
      <c r="AF105" s="104"/>
      <c r="AG105" s="132"/>
    </row>
    <row r="106" spans="1:33">
      <c r="A106" s="97">
        <v>23</v>
      </c>
      <c r="B106" s="13">
        <f t="shared" si="3"/>
        <v>99</v>
      </c>
      <c r="C106" s="182" t="s">
        <v>1549</v>
      </c>
      <c r="D106" s="158" t="s">
        <v>994</v>
      </c>
      <c r="E106" s="79" t="s">
        <v>35</v>
      </c>
      <c r="F106" s="13" t="s">
        <v>21</v>
      </c>
      <c r="G106" s="22" t="s">
        <v>36</v>
      </c>
      <c r="H106" s="79" t="s">
        <v>321</v>
      </c>
      <c r="I106" s="184" t="s">
        <v>995</v>
      </c>
      <c r="J106" s="24">
        <f>'LP IV'!$A$2-RIGHT(I106,4)</f>
        <v>55</v>
      </c>
      <c r="K106" s="13" t="s">
        <v>996</v>
      </c>
      <c r="L106" s="13" t="s">
        <v>40</v>
      </c>
      <c r="M106" s="22" t="s">
        <v>36</v>
      </c>
      <c r="N106" s="13" t="s">
        <v>40</v>
      </c>
      <c r="O106" s="22" t="s">
        <v>36</v>
      </c>
      <c r="P106" s="13" t="s">
        <v>40</v>
      </c>
      <c r="Q106" s="22" t="s">
        <v>36</v>
      </c>
      <c r="R106" s="13" t="s">
        <v>40</v>
      </c>
      <c r="S106" s="22" t="s">
        <v>36</v>
      </c>
      <c r="T106" s="22" t="s">
        <v>36</v>
      </c>
      <c r="U106" s="22" t="s">
        <v>36</v>
      </c>
      <c r="V106" s="22" t="s">
        <v>36</v>
      </c>
      <c r="W106" s="22" t="s">
        <v>36</v>
      </c>
      <c r="X106" s="22" t="s">
        <v>36</v>
      </c>
      <c r="Y106" s="22" t="s">
        <v>36</v>
      </c>
      <c r="Z106" s="79" t="s">
        <v>41</v>
      </c>
      <c r="AA106" s="79" t="s">
        <v>106</v>
      </c>
      <c r="AB106" s="79" t="s">
        <v>43</v>
      </c>
      <c r="AC106" s="103" t="s">
        <v>44</v>
      </c>
      <c r="AD106" s="43" t="str">
        <f t="shared" si="4"/>
        <v xml:space="preserve"> </v>
      </c>
      <c r="AE106" s="22"/>
      <c r="AF106" s="104"/>
      <c r="AG106" s="132"/>
    </row>
    <row r="107" spans="1:33">
      <c r="A107" s="97"/>
      <c r="B107" s="13">
        <f t="shared" si="3"/>
        <v>100</v>
      </c>
      <c r="C107" s="79"/>
      <c r="D107" s="158" t="s">
        <v>997</v>
      </c>
      <c r="E107" s="202"/>
      <c r="F107" s="13" t="s">
        <v>21</v>
      </c>
      <c r="G107" s="22" t="s">
        <v>36</v>
      </c>
      <c r="H107" s="202" t="s">
        <v>35</v>
      </c>
      <c r="I107" s="184" t="s">
        <v>998</v>
      </c>
      <c r="J107" s="24">
        <f>'LP IV'!$A$2-RIGHT(I107,4)</f>
        <v>15</v>
      </c>
      <c r="K107" s="22" t="s">
        <v>36</v>
      </c>
      <c r="L107" s="13" t="s">
        <v>40</v>
      </c>
      <c r="M107" s="22" t="s">
        <v>36</v>
      </c>
      <c r="N107" s="22" t="s">
        <v>36</v>
      </c>
      <c r="O107" s="22" t="s">
        <v>36</v>
      </c>
      <c r="P107" s="22" t="s">
        <v>36</v>
      </c>
      <c r="Q107" s="22" t="s">
        <v>36</v>
      </c>
      <c r="R107" s="22" t="s">
        <v>36</v>
      </c>
      <c r="S107" s="22" t="s">
        <v>36</v>
      </c>
      <c r="T107" s="22" t="s">
        <v>36</v>
      </c>
      <c r="U107" s="22" t="s">
        <v>36</v>
      </c>
      <c r="V107" s="13" t="s">
        <v>40</v>
      </c>
      <c r="W107" s="22" t="s">
        <v>36</v>
      </c>
      <c r="X107" s="22" t="s">
        <v>36</v>
      </c>
      <c r="Y107" s="22" t="s">
        <v>36</v>
      </c>
      <c r="Z107" s="79" t="s">
        <v>41</v>
      </c>
      <c r="AA107" s="79" t="s">
        <v>56</v>
      </c>
      <c r="AB107" s="79" t="s">
        <v>57</v>
      </c>
      <c r="AC107" s="103" t="s">
        <v>58</v>
      </c>
      <c r="AD107" s="43" t="str">
        <f t="shared" si="4"/>
        <v xml:space="preserve"> </v>
      </c>
      <c r="AE107" s="22"/>
      <c r="AF107" s="104"/>
      <c r="AG107" s="132"/>
    </row>
    <row r="108" spans="1:33">
      <c r="A108" s="97">
        <v>24</v>
      </c>
      <c r="B108" s="13">
        <f t="shared" si="3"/>
        <v>101</v>
      </c>
      <c r="C108" s="182" t="s">
        <v>1549</v>
      </c>
      <c r="D108" s="158" t="s">
        <v>999</v>
      </c>
      <c r="E108" s="13" t="s">
        <v>35</v>
      </c>
      <c r="F108" s="13" t="s">
        <v>21</v>
      </c>
      <c r="G108" s="22" t="s">
        <v>36</v>
      </c>
      <c r="H108" s="13" t="s">
        <v>103</v>
      </c>
      <c r="I108" s="184" t="s">
        <v>1000</v>
      </c>
      <c r="J108" s="24">
        <f>'LP IV'!$A$2-RIGHT(I108,4)</f>
        <v>52</v>
      </c>
      <c r="K108" s="13" t="s">
        <v>1001</v>
      </c>
      <c r="L108" s="13" t="s">
        <v>40</v>
      </c>
      <c r="M108" s="22" t="s">
        <v>36</v>
      </c>
      <c r="N108" s="13" t="s">
        <v>40</v>
      </c>
      <c r="O108" s="22" t="s">
        <v>36</v>
      </c>
      <c r="P108" s="13" t="s">
        <v>40</v>
      </c>
      <c r="Q108" s="22" t="s">
        <v>36</v>
      </c>
      <c r="R108" s="13" t="s">
        <v>40</v>
      </c>
      <c r="S108" s="22" t="s">
        <v>36</v>
      </c>
      <c r="T108" s="22" t="s">
        <v>36</v>
      </c>
      <c r="U108" s="22" t="s">
        <v>36</v>
      </c>
      <c r="V108" s="22" t="s">
        <v>36</v>
      </c>
      <c r="W108" s="22" t="s">
        <v>36</v>
      </c>
      <c r="X108" s="22" t="s">
        <v>36</v>
      </c>
      <c r="Y108" s="22" t="s">
        <v>36</v>
      </c>
      <c r="Z108" s="79" t="s">
        <v>61</v>
      </c>
      <c r="AA108" s="79" t="s">
        <v>106</v>
      </c>
      <c r="AB108" s="79" t="s">
        <v>43</v>
      </c>
      <c r="AC108" s="103" t="s">
        <v>44</v>
      </c>
      <c r="AD108" s="43" t="str">
        <f t="shared" si="4"/>
        <v xml:space="preserve"> </v>
      </c>
      <c r="AE108" s="22"/>
      <c r="AF108" s="104"/>
      <c r="AG108" s="132"/>
    </row>
    <row r="109" spans="1:33">
      <c r="A109" s="97"/>
      <c r="B109" s="13">
        <f t="shared" si="3"/>
        <v>102</v>
      </c>
      <c r="C109" s="79"/>
      <c r="D109" s="158" t="s">
        <v>1002</v>
      </c>
      <c r="E109" s="13"/>
      <c r="F109" s="22" t="s">
        <v>36</v>
      </c>
      <c r="G109" s="13" t="s">
        <v>22</v>
      </c>
      <c r="H109" s="13" t="s">
        <v>35</v>
      </c>
      <c r="I109" s="184" t="s">
        <v>1003</v>
      </c>
      <c r="J109" s="24">
        <f>'LP IV'!$A$2-RIGHT(I109,4)</f>
        <v>49</v>
      </c>
      <c r="K109" s="22" t="s">
        <v>36</v>
      </c>
      <c r="L109" s="22" t="s">
        <v>36</v>
      </c>
      <c r="M109" s="13" t="s">
        <v>40</v>
      </c>
      <c r="N109" s="22" t="s">
        <v>36</v>
      </c>
      <c r="O109" s="13" t="s">
        <v>40</v>
      </c>
      <c r="P109" s="22" t="s">
        <v>36</v>
      </c>
      <c r="Q109" s="13" t="s">
        <v>40</v>
      </c>
      <c r="R109" s="22" t="s">
        <v>36</v>
      </c>
      <c r="S109" s="13" t="s">
        <v>40</v>
      </c>
      <c r="T109" s="22" t="s">
        <v>36</v>
      </c>
      <c r="U109" s="22" t="s">
        <v>36</v>
      </c>
      <c r="V109" s="22" t="s">
        <v>36</v>
      </c>
      <c r="W109" s="22" t="s">
        <v>36</v>
      </c>
      <c r="X109" s="22" t="s">
        <v>36</v>
      </c>
      <c r="Y109" s="22" t="s">
        <v>36</v>
      </c>
      <c r="Z109" s="79" t="s">
        <v>61</v>
      </c>
      <c r="AA109" s="79" t="s">
        <v>106</v>
      </c>
      <c r="AB109" s="79" t="s">
        <v>43</v>
      </c>
      <c r="AC109" s="103" t="s">
        <v>52</v>
      </c>
      <c r="AD109" s="43" t="str">
        <f t="shared" si="4"/>
        <v xml:space="preserve"> </v>
      </c>
      <c r="AE109" s="22"/>
      <c r="AF109" s="104"/>
      <c r="AG109" s="132"/>
    </row>
    <row r="110" spans="1:33">
      <c r="A110" s="97"/>
      <c r="B110" s="13">
        <f t="shared" si="3"/>
        <v>103</v>
      </c>
      <c r="C110" s="79"/>
      <c r="D110" s="158" t="s">
        <v>1004</v>
      </c>
      <c r="E110" s="13"/>
      <c r="F110" s="13" t="s">
        <v>21</v>
      </c>
      <c r="G110" s="22" t="s">
        <v>36</v>
      </c>
      <c r="H110" s="13" t="s">
        <v>35</v>
      </c>
      <c r="I110" s="184" t="s">
        <v>1005</v>
      </c>
      <c r="J110" s="24">
        <f>'LP IV'!$A$2-RIGHT(I110,4)</f>
        <v>25</v>
      </c>
      <c r="K110" s="22" t="s">
        <v>36</v>
      </c>
      <c r="L110" s="13" t="s">
        <v>40</v>
      </c>
      <c r="M110" s="22" t="s">
        <v>36</v>
      </c>
      <c r="N110" s="13" t="s">
        <v>40</v>
      </c>
      <c r="O110" s="22" t="s">
        <v>36</v>
      </c>
      <c r="P110" s="22" t="s">
        <v>36</v>
      </c>
      <c r="Q110" s="22" t="s">
        <v>36</v>
      </c>
      <c r="R110" s="22" t="s">
        <v>36</v>
      </c>
      <c r="S110" s="22" t="s">
        <v>36</v>
      </c>
      <c r="T110" s="13" t="s">
        <v>40</v>
      </c>
      <c r="U110" s="22" t="s">
        <v>36</v>
      </c>
      <c r="V110" s="22" t="s">
        <v>36</v>
      </c>
      <c r="W110" s="22" t="s">
        <v>36</v>
      </c>
      <c r="X110" s="22" t="s">
        <v>36</v>
      </c>
      <c r="Y110" s="22" t="s">
        <v>36</v>
      </c>
      <c r="Z110" s="79" t="s">
        <v>55</v>
      </c>
      <c r="AA110" s="22" t="s">
        <v>76</v>
      </c>
      <c r="AB110" s="79" t="s">
        <v>57</v>
      </c>
      <c r="AC110" s="103" t="s">
        <v>58</v>
      </c>
      <c r="AD110" s="43" t="str">
        <f t="shared" si="4"/>
        <v xml:space="preserve"> </v>
      </c>
      <c r="AE110" s="22"/>
      <c r="AF110" s="104"/>
      <c r="AG110" s="132"/>
    </row>
    <row r="111" spans="1:33">
      <c r="A111" s="97"/>
      <c r="B111" s="13">
        <f t="shared" si="3"/>
        <v>104</v>
      </c>
      <c r="C111" s="79"/>
      <c r="D111" s="158" t="s">
        <v>1006</v>
      </c>
      <c r="E111" s="13"/>
      <c r="F111" s="22" t="s">
        <v>36</v>
      </c>
      <c r="G111" s="13" t="s">
        <v>22</v>
      </c>
      <c r="H111" s="13" t="s">
        <v>1007</v>
      </c>
      <c r="I111" s="184" t="s">
        <v>1008</v>
      </c>
      <c r="J111" s="24">
        <f>'LP IV'!$A$2-RIGHT(I111,4)</f>
        <v>20</v>
      </c>
      <c r="K111" s="22" t="s">
        <v>36</v>
      </c>
      <c r="L111" s="22" t="s">
        <v>36</v>
      </c>
      <c r="M111" s="13" t="s">
        <v>40</v>
      </c>
      <c r="N111" s="22" t="s">
        <v>36</v>
      </c>
      <c r="O111" s="13" t="s">
        <v>40</v>
      </c>
      <c r="P111" s="22" t="s">
        <v>36</v>
      </c>
      <c r="Q111" s="22" t="s">
        <v>36</v>
      </c>
      <c r="R111" s="22" t="s">
        <v>36</v>
      </c>
      <c r="S111" s="22" t="s">
        <v>36</v>
      </c>
      <c r="T111" s="22" t="s">
        <v>36</v>
      </c>
      <c r="U111" s="13" t="s">
        <v>40</v>
      </c>
      <c r="V111" s="22" t="s">
        <v>36</v>
      </c>
      <c r="W111" s="22" t="s">
        <v>36</v>
      </c>
      <c r="X111" s="22" t="s">
        <v>36</v>
      </c>
      <c r="Y111" s="22" t="s">
        <v>36</v>
      </c>
      <c r="Z111" s="79" t="s">
        <v>55</v>
      </c>
      <c r="AA111" s="22" t="s">
        <v>56</v>
      </c>
      <c r="AB111" s="79" t="s">
        <v>57</v>
      </c>
      <c r="AC111" s="103" t="s">
        <v>58</v>
      </c>
      <c r="AD111" s="43" t="str">
        <f t="shared" si="4"/>
        <v xml:space="preserve"> </v>
      </c>
      <c r="AE111" s="22"/>
      <c r="AF111" s="104"/>
      <c r="AG111" s="132"/>
    </row>
    <row r="112" spans="1:33">
      <c r="A112" s="97"/>
      <c r="B112" s="13">
        <f t="shared" si="3"/>
        <v>105</v>
      </c>
      <c r="C112" s="79"/>
      <c r="D112" s="158" t="s">
        <v>1009</v>
      </c>
      <c r="E112" s="13"/>
      <c r="F112" s="22" t="s">
        <v>36</v>
      </c>
      <c r="G112" s="13" t="s">
        <v>22</v>
      </c>
      <c r="H112" s="13" t="s">
        <v>35</v>
      </c>
      <c r="I112" s="184" t="s">
        <v>1010</v>
      </c>
      <c r="J112" s="24">
        <f>'LP IV'!$A$2-RIGHT(I112,4)</f>
        <v>12</v>
      </c>
      <c r="K112" s="22" t="s">
        <v>36</v>
      </c>
      <c r="L112" s="22" t="s">
        <v>36</v>
      </c>
      <c r="M112" s="13" t="s">
        <v>40</v>
      </c>
      <c r="N112" s="22" t="s">
        <v>36</v>
      </c>
      <c r="O112" s="22" t="s">
        <v>36</v>
      </c>
      <c r="P112" s="22" t="s">
        <v>36</v>
      </c>
      <c r="Q112" s="22" t="s">
        <v>36</v>
      </c>
      <c r="R112" s="22" t="s">
        <v>36</v>
      </c>
      <c r="S112" s="22" t="s">
        <v>36</v>
      </c>
      <c r="T112" s="22" t="s">
        <v>36</v>
      </c>
      <c r="U112" s="22" t="s">
        <v>36</v>
      </c>
      <c r="V112" s="22" t="s">
        <v>36</v>
      </c>
      <c r="W112" s="22" t="s">
        <v>36</v>
      </c>
      <c r="X112" s="22" t="s">
        <v>36</v>
      </c>
      <c r="Y112" s="13" t="s">
        <v>40</v>
      </c>
      <c r="Z112" s="22" t="s">
        <v>41</v>
      </c>
      <c r="AA112" s="22" t="s">
        <v>56</v>
      </c>
      <c r="AB112" s="79" t="s">
        <v>57</v>
      </c>
      <c r="AC112" s="103" t="s">
        <v>58</v>
      </c>
      <c r="AD112" s="43" t="str">
        <f t="shared" si="4"/>
        <v xml:space="preserve"> </v>
      </c>
      <c r="AE112" s="22"/>
      <c r="AF112" s="104"/>
      <c r="AG112" s="132"/>
    </row>
    <row r="113" spans="1:33">
      <c r="A113" s="97">
        <v>25</v>
      </c>
      <c r="B113" s="13">
        <f t="shared" si="3"/>
        <v>106</v>
      </c>
      <c r="C113" s="182" t="s">
        <v>1549</v>
      </c>
      <c r="D113" s="183" t="s">
        <v>1011</v>
      </c>
      <c r="E113" s="167" t="s">
        <v>35</v>
      </c>
      <c r="F113" s="13" t="s">
        <v>21</v>
      </c>
      <c r="G113" s="22" t="s">
        <v>36</v>
      </c>
      <c r="H113" s="13" t="s">
        <v>35</v>
      </c>
      <c r="I113" s="184" t="s">
        <v>1012</v>
      </c>
      <c r="J113" s="24">
        <f>'[2]LP VI'!$A$2-RIGHT(I113,4)</f>
        <v>30</v>
      </c>
      <c r="K113" s="22" t="s">
        <v>1013</v>
      </c>
      <c r="L113" s="13" t="s">
        <v>40</v>
      </c>
      <c r="M113" s="22" t="s">
        <v>36</v>
      </c>
      <c r="N113" s="13" t="s">
        <v>40</v>
      </c>
      <c r="O113" s="22" t="s">
        <v>36</v>
      </c>
      <c r="P113" s="13" t="s">
        <v>40</v>
      </c>
      <c r="Q113" s="22" t="s">
        <v>36</v>
      </c>
      <c r="R113" s="13" t="s">
        <v>40</v>
      </c>
      <c r="S113" s="22" t="s">
        <v>36</v>
      </c>
      <c r="T113" s="22" t="s">
        <v>36</v>
      </c>
      <c r="U113" s="22" t="s">
        <v>36</v>
      </c>
      <c r="W113" s="22" t="s">
        <v>36</v>
      </c>
      <c r="X113" s="22" t="s">
        <v>36</v>
      </c>
      <c r="Y113" s="22" t="s">
        <v>36</v>
      </c>
      <c r="Z113" s="79" t="s">
        <v>55</v>
      </c>
      <c r="AA113" s="79" t="s">
        <v>42</v>
      </c>
      <c r="AB113" s="79" t="s">
        <v>43</v>
      </c>
      <c r="AC113" s="103" t="s">
        <v>44</v>
      </c>
      <c r="AD113" s="43" t="str">
        <f t="shared" si="4"/>
        <v xml:space="preserve"> </v>
      </c>
      <c r="AE113" s="22"/>
      <c r="AF113" s="104"/>
      <c r="AG113" s="132"/>
    </row>
    <row r="114" spans="1:33">
      <c r="A114" s="97"/>
      <c r="B114" s="13">
        <f t="shared" si="3"/>
        <v>107</v>
      </c>
      <c r="C114" s="134"/>
      <c r="D114" s="135" t="s">
        <v>1014</v>
      </c>
      <c r="E114" s="142"/>
      <c r="F114" s="22" t="s">
        <v>36</v>
      </c>
      <c r="G114" s="22" t="s">
        <v>22</v>
      </c>
      <c r="H114" s="138" t="s">
        <v>103</v>
      </c>
      <c r="I114" s="139" t="s">
        <v>1015</v>
      </c>
      <c r="J114" s="24">
        <f>'[2]LP VI'!$A$2-RIGHT(I114,4)</f>
        <v>32</v>
      </c>
      <c r="K114" s="137" t="s">
        <v>36</v>
      </c>
      <c r="L114" s="22" t="s">
        <v>36</v>
      </c>
      <c r="M114" s="13" t="s">
        <v>40</v>
      </c>
      <c r="N114" s="22" t="s">
        <v>36</v>
      </c>
      <c r="O114" s="13" t="s">
        <v>40</v>
      </c>
      <c r="P114" s="22" t="s">
        <v>36</v>
      </c>
      <c r="Q114" s="13" t="s">
        <v>40</v>
      </c>
      <c r="R114" s="22" t="s">
        <v>36</v>
      </c>
      <c r="S114" s="13" t="s">
        <v>40</v>
      </c>
      <c r="T114" s="22" t="s">
        <v>36</v>
      </c>
      <c r="U114" s="22" t="s">
        <v>36</v>
      </c>
      <c r="V114" s="22" t="s">
        <v>36</v>
      </c>
      <c r="W114" s="22" t="s">
        <v>36</v>
      </c>
      <c r="X114" s="22" t="s">
        <v>36</v>
      </c>
      <c r="Y114" s="22" t="s">
        <v>36</v>
      </c>
      <c r="Z114" s="137" t="s">
        <v>41</v>
      </c>
      <c r="AA114" s="194" t="s">
        <v>51</v>
      </c>
      <c r="AB114" s="134" t="s">
        <v>43</v>
      </c>
      <c r="AC114" s="141" t="s">
        <v>52</v>
      </c>
      <c r="AD114" s="43" t="str">
        <f t="shared" si="4"/>
        <v xml:space="preserve"> </v>
      </c>
      <c r="AE114" s="22"/>
      <c r="AF114" s="104"/>
      <c r="AG114" s="132"/>
    </row>
    <row r="115" spans="1:33">
      <c r="A115" s="97"/>
      <c r="B115" s="13">
        <f t="shared" si="3"/>
        <v>108</v>
      </c>
      <c r="C115" s="134"/>
      <c r="D115" s="135" t="s">
        <v>1016</v>
      </c>
      <c r="E115" s="142"/>
      <c r="F115" s="22" t="s">
        <v>21</v>
      </c>
      <c r="G115" s="22" t="s">
        <v>36</v>
      </c>
      <c r="H115" s="138" t="s">
        <v>813</v>
      </c>
      <c r="I115" s="139" t="s">
        <v>1017</v>
      </c>
      <c r="J115" s="24">
        <f>'[2]LP VI'!$A$2-RIGHT(I115,4)</f>
        <v>4</v>
      </c>
      <c r="K115" s="137"/>
      <c r="L115" s="22" t="s">
        <v>36</v>
      </c>
      <c r="M115" s="22" t="s">
        <v>36</v>
      </c>
      <c r="N115" s="22" t="s">
        <v>36</v>
      </c>
      <c r="O115" s="22" t="s">
        <v>36</v>
      </c>
      <c r="P115" s="22" t="s">
        <v>36</v>
      </c>
      <c r="Q115" s="22" t="s">
        <v>36</v>
      </c>
      <c r="R115" s="22" t="s">
        <v>36</v>
      </c>
      <c r="S115" s="22" t="s">
        <v>36</v>
      </c>
      <c r="T115" s="22" t="s">
        <v>36</v>
      </c>
      <c r="U115" s="22" t="s">
        <v>36</v>
      </c>
      <c r="V115" s="22" t="s">
        <v>36</v>
      </c>
      <c r="W115" s="22" t="s">
        <v>36</v>
      </c>
      <c r="X115" s="13" t="s">
        <v>40</v>
      </c>
      <c r="Y115" s="22" t="s">
        <v>36</v>
      </c>
      <c r="Z115" s="102" t="s">
        <v>228</v>
      </c>
      <c r="AA115" s="194" t="s">
        <v>36</v>
      </c>
      <c r="AB115" s="134" t="s">
        <v>57</v>
      </c>
      <c r="AC115" s="141" t="s">
        <v>58</v>
      </c>
      <c r="AD115" s="43" t="str">
        <f t="shared" si="4"/>
        <v xml:space="preserve"> </v>
      </c>
      <c r="AE115" s="22"/>
      <c r="AF115" s="104"/>
      <c r="AG115" s="132"/>
    </row>
    <row r="116" spans="1:33">
      <c r="A116" s="97">
        <v>26</v>
      </c>
      <c r="B116" s="13">
        <f t="shared" si="3"/>
        <v>109</v>
      </c>
      <c r="C116" s="182" t="s">
        <v>1549</v>
      </c>
      <c r="D116" s="183" t="s">
        <v>1018</v>
      </c>
      <c r="E116" s="158" t="s">
        <v>35</v>
      </c>
      <c r="F116" s="13" t="s">
        <v>21</v>
      </c>
      <c r="G116" s="22" t="s">
        <v>36</v>
      </c>
      <c r="H116" s="13" t="s">
        <v>35</v>
      </c>
      <c r="I116" s="184" t="s">
        <v>1019</v>
      </c>
      <c r="J116" s="24">
        <f>'[2]LP VI'!$A$2-RIGHT(I116,4)</f>
        <v>42</v>
      </c>
      <c r="K116" s="211" t="s">
        <v>1020</v>
      </c>
      <c r="L116" s="13" t="s">
        <v>40</v>
      </c>
      <c r="M116" s="22" t="s">
        <v>36</v>
      </c>
      <c r="N116" s="13" t="s">
        <v>40</v>
      </c>
      <c r="O116" s="22" t="s">
        <v>36</v>
      </c>
      <c r="P116" s="13" t="s">
        <v>40</v>
      </c>
      <c r="Q116" s="22" t="s">
        <v>36</v>
      </c>
      <c r="R116" s="13" t="s">
        <v>40</v>
      </c>
      <c r="S116" s="22" t="s">
        <v>36</v>
      </c>
      <c r="T116" s="22" t="s">
        <v>36</v>
      </c>
      <c r="U116" s="22" t="s">
        <v>36</v>
      </c>
      <c r="V116" s="22" t="s">
        <v>36</v>
      </c>
      <c r="W116" s="22" t="s">
        <v>36</v>
      </c>
      <c r="X116" s="22" t="s">
        <v>36</v>
      </c>
      <c r="Y116" s="22" t="s">
        <v>36</v>
      </c>
      <c r="Z116" s="79" t="s">
        <v>55</v>
      </c>
      <c r="AA116" s="79" t="s">
        <v>76</v>
      </c>
      <c r="AB116" s="79" t="s">
        <v>43</v>
      </c>
      <c r="AC116" s="103" t="s">
        <v>44</v>
      </c>
      <c r="AD116" s="43" t="str">
        <f t="shared" si="4"/>
        <v xml:space="preserve"> </v>
      </c>
      <c r="AE116" s="22"/>
      <c r="AF116" s="104"/>
      <c r="AG116" s="132"/>
    </row>
    <row r="117" spans="1:33">
      <c r="A117" s="97"/>
      <c r="B117" s="13">
        <f t="shared" si="3"/>
        <v>110</v>
      </c>
      <c r="C117" s="79"/>
      <c r="D117" s="183" t="s">
        <v>1021</v>
      </c>
      <c r="E117" s="158"/>
      <c r="F117" s="22" t="s">
        <v>36</v>
      </c>
      <c r="G117" s="13" t="s">
        <v>22</v>
      </c>
      <c r="H117" s="13" t="s">
        <v>325</v>
      </c>
      <c r="I117" s="184" t="s">
        <v>1022</v>
      </c>
      <c r="J117" s="24">
        <f>'[2]LP VI'!$A$2-RIGHT(I117,4)</f>
        <v>39</v>
      </c>
      <c r="K117" s="22" t="s">
        <v>36</v>
      </c>
      <c r="L117" s="22" t="s">
        <v>36</v>
      </c>
      <c r="M117" s="13" t="s">
        <v>40</v>
      </c>
      <c r="N117" s="22" t="s">
        <v>36</v>
      </c>
      <c r="O117" s="13" t="s">
        <v>40</v>
      </c>
      <c r="P117" s="22" t="s">
        <v>36</v>
      </c>
      <c r="Q117" s="13" t="s">
        <v>40</v>
      </c>
      <c r="R117" s="22" t="s">
        <v>36</v>
      </c>
      <c r="S117" s="13" t="s">
        <v>40</v>
      </c>
      <c r="T117" s="22" t="s">
        <v>36</v>
      </c>
      <c r="U117" s="22" t="s">
        <v>36</v>
      </c>
      <c r="V117" s="22" t="s">
        <v>36</v>
      </c>
      <c r="W117" s="22" t="s">
        <v>36</v>
      </c>
      <c r="X117" s="22" t="s">
        <v>36</v>
      </c>
      <c r="Y117" s="22" t="s">
        <v>36</v>
      </c>
      <c r="Z117" s="79" t="s">
        <v>55</v>
      </c>
      <c r="AA117" s="79" t="s">
        <v>51</v>
      </c>
      <c r="AB117" s="79" t="s">
        <v>43</v>
      </c>
      <c r="AC117" s="103" t="s">
        <v>52</v>
      </c>
      <c r="AD117" s="43" t="str">
        <f t="shared" si="4"/>
        <v xml:space="preserve"> </v>
      </c>
      <c r="AE117" s="22"/>
      <c r="AF117" s="104"/>
      <c r="AG117" s="132"/>
    </row>
    <row r="118" spans="1:33">
      <c r="A118" s="97"/>
      <c r="B118" s="13">
        <f t="shared" si="3"/>
        <v>111</v>
      </c>
      <c r="C118" s="79"/>
      <c r="D118" s="183" t="s">
        <v>1023</v>
      </c>
      <c r="E118" s="158"/>
      <c r="F118" s="13" t="s">
        <v>21</v>
      </c>
      <c r="G118" s="22" t="s">
        <v>36</v>
      </c>
      <c r="H118" s="13" t="s">
        <v>35</v>
      </c>
      <c r="I118" s="184" t="s">
        <v>1024</v>
      </c>
      <c r="J118" s="24">
        <f>'[2]LP VI'!$A$2-RIGHT(I118,4)</f>
        <v>12</v>
      </c>
      <c r="K118" s="22" t="s">
        <v>36</v>
      </c>
      <c r="L118" s="13" t="s">
        <v>40</v>
      </c>
      <c r="M118" s="22" t="s">
        <v>36</v>
      </c>
      <c r="N118" s="22" t="s">
        <v>36</v>
      </c>
      <c r="O118" s="22" t="s">
        <v>36</v>
      </c>
      <c r="P118" s="22" t="s">
        <v>36</v>
      </c>
      <c r="Q118" s="22" t="s">
        <v>36</v>
      </c>
      <c r="R118" s="22" t="s">
        <v>36</v>
      </c>
      <c r="S118" s="22" t="s">
        <v>36</v>
      </c>
      <c r="T118" s="22" t="s">
        <v>36</v>
      </c>
      <c r="U118" s="22" t="s">
        <v>36</v>
      </c>
      <c r="V118" s="22" t="s">
        <v>36</v>
      </c>
      <c r="W118" s="22" t="s">
        <v>36</v>
      </c>
      <c r="X118" s="13" t="s">
        <v>40</v>
      </c>
      <c r="Y118" s="22" t="s">
        <v>36</v>
      </c>
      <c r="Z118" s="102" t="s">
        <v>41</v>
      </c>
      <c r="AA118" s="102" t="s">
        <v>56</v>
      </c>
      <c r="AB118" s="79" t="s">
        <v>57</v>
      </c>
      <c r="AC118" s="103" t="s">
        <v>58</v>
      </c>
      <c r="AD118" s="43" t="str">
        <f t="shared" si="4"/>
        <v xml:space="preserve"> </v>
      </c>
      <c r="AE118" s="22"/>
      <c r="AF118" s="104"/>
      <c r="AG118" s="132"/>
    </row>
    <row r="119" spans="1:33">
      <c r="A119" s="97"/>
      <c r="B119" s="13">
        <f t="shared" si="3"/>
        <v>112</v>
      </c>
      <c r="C119" s="79"/>
      <c r="D119" s="183" t="s">
        <v>1025</v>
      </c>
      <c r="E119" s="158"/>
      <c r="F119" s="22" t="s">
        <v>36</v>
      </c>
      <c r="G119" s="22" t="s">
        <v>22</v>
      </c>
      <c r="H119" s="13" t="s">
        <v>35</v>
      </c>
      <c r="I119" s="184" t="s">
        <v>1026</v>
      </c>
      <c r="J119" s="24">
        <f>'[2]LP VI'!$A$2-RIGHT(I119,4)</f>
        <v>6</v>
      </c>
      <c r="K119" s="212" t="s">
        <v>36</v>
      </c>
      <c r="L119" s="22" t="s">
        <v>36</v>
      </c>
      <c r="M119" s="13" t="s">
        <v>40</v>
      </c>
      <c r="N119" s="22" t="s">
        <v>36</v>
      </c>
      <c r="O119" s="22" t="s">
        <v>36</v>
      </c>
      <c r="P119" s="22" t="s">
        <v>36</v>
      </c>
      <c r="Q119" s="22" t="s">
        <v>36</v>
      </c>
      <c r="R119" s="22" t="s">
        <v>36</v>
      </c>
      <c r="S119" s="22" t="s">
        <v>36</v>
      </c>
      <c r="T119" s="22" t="s">
        <v>36</v>
      </c>
      <c r="U119" s="22" t="s">
        <v>36</v>
      </c>
      <c r="V119" s="22" t="s">
        <v>36</v>
      </c>
      <c r="W119" s="22" t="s">
        <v>36</v>
      </c>
      <c r="X119" s="22" t="s">
        <v>36</v>
      </c>
      <c r="Y119" s="13" t="s">
        <v>40</v>
      </c>
      <c r="Z119" s="102" t="s">
        <v>228</v>
      </c>
      <c r="AA119" s="102" t="s">
        <v>56</v>
      </c>
      <c r="AB119" s="79" t="s">
        <v>57</v>
      </c>
      <c r="AC119" s="103" t="s">
        <v>58</v>
      </c>
      <c r="AD119" s="43" t="str">
        <f t="shared" si="4"/>
        <v xml:space="preserve"> </v>
      </c>
      <c r="AE119" s="22"/>
      <c r="AF119" s="104"/>
      <c r="AG119" s="132"/>
    </row>
    <row r="120" spans="1:33">
      <c r="A120" s="133"/>
      <c r="B120" s="13"/>
      <c r="C120" s="134"/>
      <c r="D120" s="135"/>
      <c r="E120" s="136"/>
      <c r="F120" s="137"/>
      <c r="G120" s="138"/>
      <c r="H120" s="138"/>
      <c r="I120" s="139"/>
      <c r="J120" s="24"/>
      <c r="K120" s="137"/>
      <c r="L120" s="137"/>
      <c r="M120" s="138"/>
      <c r="N120" s="137"/>
      <c r="O120" s="138"/>
      <c r="P120" s="137"/>
      <c r="Q120" s="138"/>
      <c r="R120" s="137"/>
      <c r="S120" s="138"/>
      <c r="T120" s="137"/>
      <c r="U120" s="137"/>
      <c r="V120" s="137"/>
      <c r="W120" s="137"/>
      <c r="X120" s="137"/>
      <c r="Y120" s="137"/>
      <c r="Z120" s="134"/>
      <c r="AA120" s="140"/>
      <c r="AB120" s="134"/>
      <c r="AC120" s="141"/>
      <c r="AE120" s="22"/>
      <c r="AF120" s="104" t="s">
        <v>46</v>
      </c>
      <c r="AG120" s="132" t="s">
        <v>36</v>
      </c>
    </row>
    <row r="121" spans="1:33">
      <c r="A121" s="133"/>
      <c r="B121" s="13"/>
      <c r="C121" s="134"/>
      <c r="D121" s="135"/>
      <c r="E121" s="142"/>
      <c r="F121" s="138"/>
      <c r="G121" s="137"/>
      <c r="H121" s="138"/>
      <c r="I121" s="139"/>
      <c r="J121" s="24"/>
      <c r="K121" s="137"/>
      <c r="L121" s="138"/>
      <c r="M121" s="137"/>
      <c r="N121" s="138"/>
      <c r="O121" s="137"/>
      <c r="P121" s="137"/>
      <c r="Q121" s="137"/>
      <c r="R121" s="137"/>
      <c r="S121" s="137"/>
      <c r="T121" s="138"/>
      <c r="U121" s="137"/>
      <c r="V121" s="137"/>
      <c r="W121" s="137"/>
      <c r="X121" s="137"/>
      <c r="Y121" s="137"/>
      <c r="Z121" s="134"/>
      <c r="AA121" s="134"/>
      <c r="AB121" s="134"/>
      <c r="AC121" s="141"/>
      <c r="AD121" s="43" t="str">
        <f>IF(J121&gt;=60,"Lansia"," ")</f>
        <v xml:space="preserve"> </v>
      </c>
      <c r="AE121" s="22"/>
      <c r="AF121" s="104" t="s">
        <v>46</v>
      </c>
      <c r="AG121" s="132" t="s">
        <v>36</v>
      </c>
    </row>
    <row r="122" spans="1:33">
      <c r="A122" s="133"/>
      <c r="B122" s="138"/>
      <c r="C122" s="137"/>
      <c r="D122" s="135"/>
      <c r="E122" s="136"/>
      <c r="F122" s="137"/>
      <c r="G122" s="138"/>
      <c r="H122" s="137"/>
      <c r="I122" s="139"/>
      <c r="J122" s="213"/>
      <c r="K122" s="137"/>
      <c r="L122" s="137"/>
      <c r="M122" s="138"/>
      <c r="N122" s="137"/>
      <c r="O122" s="138"/>
      <c r="P122" s="137"/>
      <c r="Q122" s="138"/>
      <c r="R122" s="137"/>
      <c r="S122" s="138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97"/>
      <c r="AE122" s="22"/>
      <c r="AF122" s="104" t="s">
        <v>46</v>
      </c>
    </row>
    <row r="123" spans="1:33">
      <c r="A123" s="326" t="s">
        <v>419</v>
      </c>
      <c r="B123" s="327"/>
      <c r="C123" s="327"/>
      <c r="D123" s="327"/>
      <c r="E123" s="327"/>
      <c r="F123" s="134">
        <f>COUNTIF($F$8:$F$122,F125)</f>
        <v>63</v>
      </c>
      <c r="G123" s="134">
        <f>COUNTIF($G$8:$G$122,F126)</f>
        <v>49</v>
      </c>
      <c r="H123" s="134"/>
      <c r="I123" s="134"/>
      <c r="J123" s="134"/>
      <c r="K123" s="134"/>
      <c r="L123" s="134">
        <f>COUNTIF($L$8:$L$122,$K$128)</f>
        <v>64</v>
      </c>
      <c r="M123" s="134">
        <f>COUNTIF($M$8:$M$122,$K$128)</f>
        <v>38</v>
      </c>
      <c r="N123" s="134">
        <f>COUNTIF($N$8:$N$122,$K$128)</f>
        <v>37</v>
      </c>
      <c r="O123" s="134">
        <f>COUNTIF($O$8:$O$122,$K$128)</f>
        <v>28</v>
      </c>
      <c r="P123" s="134">
        <f>COUNTIF($P$8:$P$122,$K$128)</f>
        <v>24</v>
      </c>
      <c r="Q123" s="134">
        <f>COUNTIF($Q$8:$Q$122,$K$128)</f>
        <v>21</v>
      </c>
      <c r="R123" s="134">
        <f>COUNTIF($R$8:$R$122,$K$128)</f>
        <v>26</v>
      </c>
      <c r="S123" s="134">
        <f>COUNTIF($S$8:$S$122,$K$128)</f>
        <v>25</v>
      </c>
      <c r="T123" s="134">
        <f>COUNTIF($T$8:$T$122,$K$128)</f>
        <v>17</v>
      </c>
      <c r="U123" s="134">
        <f>COUNTIF($U$8:$U$122,$K$128)</f>
        <v>9</v>
      </c>
      <c r="V123" s="134">
        <f>COUNTIF($V$8:$V$122,$K$128)</f>
        <v>6</v>
      </c>
      <c r="W123" s="134">
        <f>COUNTIF($W$8:$W$122,$K$128)</f>
        <v>3</v>
      </c>
      <c r="X123" s="134">
        <f>COUNTIF($X$8:$X$122,$K$128)</f>
        <v>14</v>
      </c>
      <c r="Y123" s="134">
        <f>COUNTIF($Y$8:$Y$122,$K$128)</f>
        <v>12</v>
      </c>
      <c r="Z123" s="134"/>
      <c r="AA123" s="143"/>
      <c r="AB123" s="143"/>
      <c r="AC123" s="144"/>
      <c r="AE123" s="22"/>
      <c r="AF123" s="104"/>
    </row>
    <row r="124" spans="1:33" ht="13.5" thickBot="1">
      <c r="A124" s="328" t="s">
        <v>420</v>
      </c>
      <c r="B124" s="329"/>
      <c r="C124" s="329"/>
      <c r="D124" s="329"/>
      <c r="E124" s="329"/>
      <c r="F124" s="322">
        <f>F123+G123</f>
        <v>112</v>
      </c>
      <c r="G124" s="323"/>
      <c r="H124" s="105"/>
      <c r="I124" s="105"/>
      <c r="J124" s="105"/>
      <c r="K124" s="105"/>
      <c r="L124" s="322">
        <f>L123+M123</f>
        <v>102</v>
      </c>
      <c r="M124" s="323"/>
      <c r="N124" s="322">
        <f>N123+O123</f>
        <v>65</v>
      </c>
      <c r="O124" s="323"/>
      <c r="P124" s="322">
        <f>P123+Q123</f>
        <v>45</v>
      </c>
      <c r="Q124" s="323"/>
      <c r="R124" s="145">
        <f>R123</f>
        <v>26</v>
      </c>
      <c r="S124" s="145">
        <f>S123</f>
        <v>25</v>
      </c>
      <c r="T124" s="322">
        <f>T123+U123</f>
        <v>26</v>
      </c>
      <c r="U124" s="323"/>
      <c r="V124" s="322">
        <f>V123+W123</f>
        <v>9</v>
      </c>
      <c r="W124" s="323"/>
      <c r="X124" s="322">
        <f>X123+Y123</f>
        <v>26</v>
      </c>
      <c r="Y124" s="323"/>
      <c r="Z124" s="105"/>
      <c r="AA124" s="146"/>
      <c r="AB124" s="146"/>
      <c r="AC124" s="147"/>
      <c r="AD124" s="43" t="str">
        <f t="shared" ref="AD124:AD147" si="5">IF(J124&gt;=60,"Lansia"," ")</f>
        <v xml:space="preserve"> </v>
      </c>
      <c r="AE124" s="22"/>
      <c r="AF124" s="104"/>
    </row>
    <row r="125" spans="1:33" ht="13.5" thickTop="1">
      <c r="F125" s="109" t="s">
        <v>21</v>
      </c>
      <c r="G125" s="16"/>
      <c r="H125" s="17"/>
      <c r="I125" s="111"/>
      <c r="J125" s="112" t="s">
        <v>43</v>
      </c>
      <c r="K125" s="40" t="s">
        <v>40</v>
      </c>
      <c r="L125" s="349">
        <f>COUNTIF($AB$8:$AB$122,J125)</f>
        <v>50</v>
      </c>
      <c r="M125" s="349"/>
      <c r="N125" s="350"/>
      <c r="O125" s="148"/>
      <c r="P125" s="279" t="s">
        <v>421</v>
      </c>
      <c r="Q125" s="279"/>
      <c r="R125" s="42">
        <f>COUNTIFS($F$8:$F$121,"L",$Z$8:$Z$121,"=S3")</f>
        <v>0</v>
      </c>
      <c r="S125" s="42">
        <f>COUNTIFS($G$8:$G$121,"P",$Z$8:$Z$121,"=S3")</f>
        <v>0</v>
      </c>
      <c r="U125" s="280" t="s">
        <v>422</v>
      </c>
      <c r="V125" s="280"/>
      <c r="W125" s="280"/>
      <c r="X125" s="281"/>
      <c r="Y125" s="44">
        <f>COUNTIFS($F$8:$F$121,"L",$AA$8:$AA$121,"=Buruh")</f>
        <v>0</v>
      </c>
      <c r="Z125" s="45">
        <f>COUNTIFS($G$8:$G$121,"P",$AA$8:$AA$121,"=Buruh")</f>
        <v>0</v>
      </c>
      <c r="AD125" s="43" t="str">
        <f t="shared" si="5"/>
        <v>Lansia</v>
      </c>
      <c r="AE125" s="22"/>
      <c r="AF125" s="104"/>
    </row>
    <row r="126" spans="1:33">
      <c r="B126" s="46">
        <f>COUNT(A8:A121)</f>
        <v>26</v>
      </c>
      <c r="F126" s="117" t="s">
        <v>22</v>
      </c>
      <c r="G126" s="82"/>
      <c r="H126" s="114"/>
      <c r="J126" s="118" t="s">
        <v>57</v>
      </c>
      <c r="K126" s="52" t="s">
        <v>40</v>
      </c>
      <c r="L126" s="349">
        <f>COUNTIF($AB$8:$AB$122,J126)</f>
        <v>62</v>
      </c>
      <c r="M126" s="349"/>
      <c r="N126" s="350"/>
      <c r="O126" s="149"/>
      <c r="P126" s="266" t="s">
        <v>166</v>
      </c>
      <c r="Q126" s="266"/>
      <c r="R126" s="54">
        <f>COUNTIFS($F$8:$F$121,"L",$Z$8:$Z$121,"=S2")</f>
        <v>1</v>
      </c>
      <c r="S126" s="54">
        <f>COUNTIFS($G$8:$G$121,"P",$Z$8:$Z$121,"=S2")</f>
        <v>0</v>
      </c>
      <c r="T126" s="55"/>
      <c r="U126" s="267" t="s">
        <v>423</v>
      </c>
      <c r="V126" s="267"/>
      <c r="W126" s="267"/>
      <c r="X126" s="268"/>
      <c r="Y126" s="56">
        <f>COUNTIFS($F$8:$F$121,"L",$AA$8:$AA$121,"=Tukang Bengkel")</f>
        <v>1</v>
      </c>
      <c r="Z126" s="54">
        <f>COUNTIFS($G$8:$G$121,"P",$AA$8:$AA$121,"=Tukang Bengkel")</f>
        <v>0</v>
      </c>
      <c r="AA126" s="57"/>
      <c r="AB126" s="58"/>
      <c r="AD126" s="43" t="str">
        <f t="shared" si="5"/>
        <v>Lansia</v>
      </c>
      <c r="AE126" s="22"/>
      <c r="AF126" s="104"/>
    </row>
    <row r="127" spans="1:33" ht="15">
      <c r="F127" s="82"/>
      <c r="G127" s="82"/>
      <c r="H127" s="121"/>
      <c r="J127" s="313" t="s">
        <v>419</v>
      </c>
      <c r="K127" s="315"/>
      <c r="L127" s="347">
        <f>SUM(L125:N126)</f>
        <v>112</v>
      </c>
      <c r="M127" s="347"/>
      <c r="N127" s="348"/>
      <c r="O127" s="149"/>
      <c r="P127" s="266" t="s">
        <v>75</v>
      </c>
      <c r="Q127" s="266"/>
      <c r="R127" s="54">
        <f>COUNTIFS($F$8:$F$121,"L",$Z$8:$Z$121,"=S1")</f>
        <v>5</v>
      </c>
      <c r="S127" s="150">
        <f>COUNTIFS($G$8:$G$121,"P",$Z$8:$Z$121,"=S1")</f>
        <v>7</v>
      </c>
      <c r="T127" s="59"/>
      <c r="U127" s="267" t="s">
        <v>425</v>
      </c>
      <c r="V127" s="267"/>
      <c r="W127" s="267"/>
      <c r="X127" s="268"/>
      <c r="Y127" s="56">
        <f>COUNTIFS($F$8:$F$121,"L",$AA$8:$AA$121,"=prt")</f>
        <v>0</v>
      </c>
      <c r="Z127" s="54">
        <f>COUNTIFS($G$8:$G$121,"P",$AA$8:$AA$121,"=prt")</f>
        <v>0</v>
      </c>
      <c r="AA127" s="60"/>
      <c r="AB127" s="58"/>
      <c r="AD127" s="43" t="str">
        <f t="shared" si="5"/>
        <v>Lansia</v>
      </c>
      <c r="AE127" s="22"/>
      <c r="AF127" s="104"/>
    </row>
    <row r="128" spans="1:33">
      <c r="F128" s="82"/>
      <c r="G128" s="122"/>
      <c r="H128" s="114"/>
      <c r="J128" s="123" t="s">
        <v>82</v>
      </c>
      <c r="K128" s="52" t="s">
        <v>40</v>
      </c>
      <c r="L128" s="349">
        <f>COUNTIF($K$8:$K$119,J128)</f>
        <v>2</v>
      </c>
      <c r="M128" s="349"/>
      <c r="N128" s="350"/>
      <c r="O128" s="149"/>
      <c r="P128" s="266" t="s">
        <v>157</v>
      </c>
      <c r="Q128" s="266"/>
      <c r="R128" s="54">
        <f>COUNTIFS($F$8:$F$121,"L",$Z$8:$Z$121,"=d4")</f>
        <v>0</v>
      </c>
      <c r="S128" s="54">
        <f>COUNTIFS($G$8:$G$121,"P",$Z$8:$Z$121,"=d4")</f>
        <v>0</v>
      </c>
      <c r="U128" s="267" t="s">
        <v>51</v>
      </c>
      <c r="V128" s="267"/>
      <c r="W128" s="267"/>
      <c r="X128" s="268"/>
      <c r="Y128" s="56">
        <f>COUNTIFS($F$8:$F$121,"L",$AA$8:$AA$121,"=irt")</f>
        <v>0</v>
      </c>
      <c r="Z128" s="54">
        <f>COUNTIFS($G$8:$G$121,"P",$AA$8:$AA$121,"=irt")</f>
        <v>16</v>
      </c>
      <c r="AA128" s="60"/>
      <c r="AB128" s="58"/>
      <c r="AD128" s="43" t="str">
        <f t="shared" si="5"/>
        <v>Lansia</v>
      </c>
      <c r="AE128" s="22" t="s">
        <v>36</v>
      </c>
      <c r="AF128" s="104"/>
    </row>
    <row r="129" spans="6:32">
      <c r="F129" s="82"/>
      <c r="G129" s="82"/>
      <c r="H129" s="114"/>
      <c r="J129" s="123" t="s">
        <v>378</v>
      </c>
      <c r="K129" s="52" t="s">
        <v>40</v>
      </c>
      <c r="L129" s="349">
        <f>COUNTIF($K$8:$K$119,J129)</f>
        <v>3</v>
      </c>
      <c r="M129" s="349"/>
      <c r="N129" s="350"/>
      <c r="O129" s="149"/>
      <c r="P129" s="266" t="s">
        <v>154</v>
      </c>
      <c r="Q129" s="266"/>
      <c r="R129" s="54">
        <f>COUNTIFS($F$8:$F$121,"L",$Z$8:$Z$121,"=d3")</f>
        <v>4</v>
      </c>
      <c r="S129" s="54">
        <f>COUNTIFS($G$8:$G$121,"P",$Z$8:$Z$121,"=d3")</f>
        <v>2</v>
      </c>
      <c r="U129" s="267" t="s">
        <v>427</v>
      </c>
      <c r="V129" s="267"/>
      <c r="W129" s="267"/>
      <c r="X129" s="268"/>
      <c r="Y129" s="56">
        <f>COUNTIFS($F$8:$F$121,"L",$AA$8:$AA$121,"=advokat")</f>
        <v>0</v>
      </c>
      <c r="Z129" s="54">
        <f>COUNTIFS($G$8:$G$121,"P",$AA$8:$AA$121,"=advokat")</f>
        <v>0</v>
      </c>
      <c r="AA129" s="60"/>
      <c r="AB129" s="58"/>
      <c r="AD129" s="43" t="str">
        <f t="shared" si="5"/>
        <v>Lansia</v>
      </c>
      <c r="AE129" s="22" t="s">
        <v>36</v>
      </c>
      <c r="AF129" s="104"/>
    </row>
    <row r="130" spans="6:32">
      <c r="F130" s="82"/>
      <c r="G130" s="82"/>
      <c r="H130" s="114"/>
      <c r="J130" s="123" t="s">
        <v>429</v>
      </c>
      <c r="K130" s="52" t="s">
        <v>40</v>
      </c>
      <c r="L130" s="349">
        <f>SUM(T124:Y124)</f>
        <v>61</v>
      </c>
      <c r="M130" s="350"/>
      <c r="N130" s="350"/>
      <c r="O130" s="149"/>
      <c r="P130" s="266" t="s">
        <v>430</v>
      </c>
      <c r="Q130" s="266"/>
      <c r="R130" s="54">
        <f>COUNTIFS($F$8:$F$121,"L",$Z$8:$Z$121,"=d2")</f>
        <v>0</v>
      </c>
      <c r="S130" s="54">
        <f>COUNTIFS($G$8:$G$121,"P",$Z$8:$Z$121,"=d2")</f>
        <v>0</v>
      </c>
      <c r="U130" s="267" t="s">
        <v>94</v>
      </c>
      <c r="V130" s="267"/>
      <c r="W130" s="267"/>
      <c r="X130" s="268"/>
      <c r="Y130" s="56">
        <f>COUNTIFS($F$8:$F$121,"L",$AA$8:$AA$121,"=mahasiswa")</f>
        <v>3</v>
      </c>
      <c r="Z130" s="54">
        <f>COUNTIFS($G$8:$G$121,"P",$AA$8:$AA$121,"=mahasiswa")</f>
        <v>4</v>
      </c>
      <c r="AA130" s="60"/>
      <c r="AB130" s="58"/>
      <c r="AD130" s="43" t="str">
        <f t="shared" si="5"/>
        <v>Lansia</v>
      </c>
      <c r="AE130" s="22" t="s">
        <v>36</v>
      </c>
      <c r="AF130" s="104"/>
    </row>
    <row r="131" spans="6:32">
      <c r="F131" s="82"/>
      <c r="G131" s="82"/>
      <c r="H131" s="125"/>
      <c r="J131" s="123" t="s">
        <v>432</v>
      </c>
      <c r="K131" s="52" t="s">
        <v>40</v>
      </c>
      <c r="L131" s="349">
        <f>SUM(R124:S124)</f>
        <v>51</v>
      </c>
      <c r="M131" s="350"/>
      <c r="N131" s="350"/>
      <c r="O131" s="149"/>
      <c r="P131" s="266" t="s">
        <v>433</v>
      </c>
      <c r="Q131" s="266"/>
      <c r="R131" s="54">
        <f>COUNTIFS($F$8:$F$121,"L",$Z$8:$Z$121,"=d1")</f>
        <v>0</v>
      </c>
      <c r="S131" s="54">
        <f>COUNTIFS($G$8:$G$121,"P",$Z$8:$Z$121,"=d1")</f>
        <v>0</v>
      </c>
      <c r="U131" s="267" t="s">
        <v>56</v>
      </c>
      <c r="V131" s="267"/>
      <c r="W131" s="267"/>
      <c r="X131" s="268"/>
      <c r="Y131" s="56">
        <f>COUNTIFS($F$8:$F$121,"L",$AA$8:$AA$121,"=siswa")</f>
        <v>20</v>
      </c>
      <c r="Z131" s="54">
        <f>COUNTIFS($G$8:$G$121,"P",$AA$8:$AA$121,"=siswa")</f>
        <v>16</v>
      </c>
      <c r="AA131" s="60"/>
      <c r="AB131" s="58"/>
      <c r="AD131" s="43" t="str">
        <f t="shared" si="5"/>
        <v>Lansia</v>
      </c>
      <c r="AE131" s="22" t="s">
        <v>36</v>
      </c>
      <c r="AF131" s="104"/>
    </row>
    <row r="132" spans="6:32">
      <c r="F132" s="82"/>
      <c r="G132" s="82"/>
      <c r="H132" s="114"/>
      <c r="J132" s="313" t="s">
        <v>419</v>
      </c>
      <c r="K132" s="315"/>
      <c r="L132" s="347">
        <f>SUM(L130:N131)</f>
        <v>112</v>
      </c>
      <c r="M132" s="348"/>
      <c r="N132" s="348"/>
      <c r="O132" s="149"/>
      <c r="P132" s="266" t="s">
        <v>55</v>
      </c>
      <c r="Q132" s="266"/>
      <c r="R132" s="150">
        <f>COUNTIFS($F$8:$F$121,"L",$Z$8:$Z$121,"=Sma")</f>
        <v>19</v>
      </c>
      <c r="S132" s="150">
        <f>COUNTIFS($G$8:$G$121,"P",$Z$8:$Z$121,"=Sma")</f>
        <v>12</v>
      </c>
      <c r="U132" s="267" t="s">
        <v>125</v>
      </c>
      <c r="V132" s="267"/>
      <c r="W132" s="267"/>
      <c r="X132" s="268"/>
      <c r="Y132" s="56">
        <f>COUNTIFS($F$8:$F$121,"L",$AA$8:$AA$121,"=pelaut")</f>
        <v>0</v>
      </c>
      <c r="Z132" s="54">
        <f>COUNTIFS($G$8:$G$121,"P",$AA$8:$AA$121,"=pelaut")</f>
        <v>0</v>
      </c>
      <c r="AA132" s="60"/>
      <c r="AB132" s="58"/>
      <c r="AD132" s="43" t="str">
        <f t="shared" si="5"/>
        <v>Lansia</v>
      </c>
      <c r="AE132" s="22" t="s">
        <v>36</v>
      </c>
      <c r="AF132" s="104"/>
    </row>
    <row r="133" spans="6:32">
      <c r="F133" s="82"/>
      <c r="G133" s="82"/>
      <c r="H133" s="114"/>
      <c r="O133" s="151"/>
      <c r="P133" s="266" t="s">
        <v>148</v>
      </c>
      <c r="Q133" s="266"/>
      <c r="R133" s="54">
        <f>COUNTIFS($F$8:$F$121,"L",$Z$8:$Z$121,"=Smu")</f>
        <v>0</v>
      </c>
      <c r="S133" s="54">
        <f>COUNTIFS($G$8:$G$121,"P",$Z$8:$Z$121,"=Smu")</f>
        <v>0</v>
      </c>
      <c r="U133" s="267" t="s">
        <v>167</v>
      </c>
      <c r="V133" s="267"/>
      <c r="W133" s="267"/>
      <c r="X133" s="268"/>
      <c r="Y133" s="56">
        <f>COUNTIFS($F$8:$F$121,"L",$AA$8:$AA$121,"=pog")</f>
        <v>0</v>
      </c>
      <c r="Z133" s="54">
        <f>COUNTIFS($G$8:$G$121,"P",$AA$8:$AA$121,"=pog")</f>
        <v>1</v>
      </c>
      <c r="AA133" s="60"/>
      <c r="AB133" s="58"/>
      <c r="AD133" s="43" t="str">
        <f t="shared" si="5"/>
        <v xml:space="preserve"> </v>
      </c>
      <c r="AE133" s="22" t="s">
        <v>36</v>
      </c>
      <c r="AF133" s="104"/>
    </row>
    <row r="134" spans="6:32">
      <c r="H134" s="43"/>
      <c r="J134" s="123" t="s">
        <v>434</v>
      </c>
      <c r="K134" s="52" t="s">
        <v>40</v>
      </c>
      <c r="L134" s="71">
        <f>COUNTIFS($F$8:$F$121,"L",$AD$8:$AD$121,"=Lansia")</f>
        <v>4</v>
      </c>
      <c r="M134" s="71">
        <f>COUNTIFS($G$8:$G$121,"P",$AD$8:$AD$121,"=Lansia")</f>
        <v>4</v>
      </c>
      <c r="N134" s="149"/>
      <c r="O134" s="151"/>
      <c r="P134" s="266" t="s">
        <v>50</v>
      </c>
      <c r="Q134" s="266"/>
      <c r="R134" s="54">
        <f>COUNTIFS($F$8:$F$121,"L",$Z$8:$Z$121,"=Smk")</f>
        <v>1</v>
      </c>
      <c r="S134" s="54">
        <f>COUNTIFS($G$8:$G$121,"P",$Z$8:$Z$121,"=Smk")</f>
        <v>1</v>
      </c>
      <c r="U134" s="267" t="s">
        <v>106</v>
      </c>
      <c r="V134" s="267"/>
      <c r="W134" s="267"/>
      <c r="X134" s="268"/>
      <c r="Y134" s="56">
        <f>COUNTIFS($F$8:$F$121,"L",$AA$8:$AA$121,"=tani")</f>
        <v>10</v>
      </c>
      <c r="Z134" s="54">
        <f>COUNTIFS($G$8:$G$121,"P",$AA$8:$AA$121,"=tani")</f>
        <v>2</v>
      </c>
      <c r="AA134" s="60"/>
      <c r="AB134" s="58"/>
      <c r="AD134" s="43" t="str">
        <f t="shared" si="5"/>
        <v>Lansia</v>
      </c>
      <c r="AE134" s="22" t="s">
        <v>36</v>
      </c>
      <c r="AF134" s="104"/>
    </row>
    <row r="135" spans="6:32">
      <c r="H135" s="43"/>
      <c r="I135" s="43"/>
      <c r="J135" s="43"/>
      <c r="K135" s="152"/>
      <c r="L135" s="346"/>
      <c r="M135" s="346"/>
      <c r="N135" s="346"/>
      <c r="O135" s="151"/>
      <c r="P135" s="266" t="s">
        <v>61</v>
      </c>
      <c r="Q135" s="266"/>
      <c r="R135" s="54">
        <f>COUNTIFS($F$8:$F$121,"L",$Z$8:$Z$121,"=Smp")</f>
        <v>6</v>
      </c>
      <c r="S135" s="54">
        <f>COUNTIFS($G$8:$G$121,"P",$Z$8:$Z$121,"=Smp")</f>
        <v>7</v>
      </c>
      <c r="U135" s="267" t="s">
        <v>436</v>
      </c>
      <c r="V135" s="267"/>
      <c r="W135" s="267"/>
      <c r="X135" s="268"/>
      <c r="Y135" s="56">
        <f>COUNTIFS($F$8:$F$121,"L",$AA$8:$AA$121,"=guru")</f>
        <v>0</v>
      </c>
      <c r="Z135" s="54">
        <f>COUNTIFS($G$8:$G$121,"P",$AA$8:$AA$121,"=guru")</f>
        <v>0</v>
      </c>
      <c r="AA135" s="60"/>
      <c r="AB135" s="58"/>
      <c r="AD135" s="43" t="str">
        <f t="shared" si="5"/>
        <v xml:space="preserve"> </v>
      </c>
      <c r="AE135" s="22" t="s">
        <v>36</v>
      </c>
      <c r="AF135" s="104"/>
    </row>
    <row r="136" spans="6:32">
      <c r="H136" s="43"/>
      <c r="I136" s="43"/>
      <c r="K136" s="43" t="s">
        <v>435</v>
      </c>
      <c r="L136" s="153">
        <f>COUNTIFS($F$8:$F$120,"L",$AF$8:$AF$120,"=Luar Daerah")</f>
        <v>0</v>
      </c>
      <c r="M136" s="153">
        <f>COUNTIFS($G$8:$G$120,"P",$AF$8:$AF$120,"=Luar Daerah")</f>
        <v>0</v>
      </c>
      <c r="N136" s="154"/>
      <c r="O136" s="151" t="s">
        <v>439</v>
      </c>
      <c r="P136" s="266" t="s">
        <v>41</v>
      </c>
      <c r="Q136" s="266"/>
      <c r="R136" s="150">
        <f>COUNTIFS($F$8:$F$121,"L",$Z$8:$Z$121,"=Sd")</f>
        <v>19</v>
      </c>
      <c r="S136" s="150">
        <f>COUNTIFS($G$8:$G$121,"P",$Z$8:$Z$121,"=Sd")</f>
        <v>13</v>
      </c>
      <c r="T136" s="78"/>
      <c r="U136" s="267" t="s">
        <v>440</v>
      </c>
      <c r="V136" s="267"/>
      <c r="W136" s="267"/>
      <c r="X136" s="268"/>
      <c r="Y136" s="56">
        <f>COUNTIFS($F$8:$F$121,"L",$AA$8:$AA$121,"=Tukang Bentor")</f>
        <v>0</v>
      </c>
      <c r="Z136" s="54">
        <f>COUNTIFS($G$8:$G$121,"P",$AA$8:$AA$121,"=Tukang bentor")</f>
        <v>0</v>
      </c>
      <c r="AA136" s="60"/>
      <c r="AB136" s="58"/>
      <c r="AD136" s="43" t="str">
        <f>IF(K136&gt;=60,"Lansia"," ")</f>
        <v>Lansia</v>
      </c>
      <c r="AE136" s="22" t="s">
        <v>36</v>
      </c>
      <c r="AF136" s="104"/>
    </row>
    <row r="137" spans="6:32">
      <c r="H137" s="43"/>
      <c r="I137" s="43"/>
      <c r="J137" s="43"/>
      <c r="K137" s="77" t="s">
        <v>437</v>
      </c>
      <c r="L137" s="77" t="s">
        <v>21</v>
      </c>
      <c r="M137" s="77" t="s">
        <v>22</v>
      </c>
      <c r="N137" s="86" t="s">
        <v>438</v>
      </c>
      <c r="O137" s="151"/>
      <c r="P137" s="266" t="s">
        <v>446</v>
      </c>
      <c r="Q137" s="266"/>
      <c r="R137" s="54">
        <f>COUNTIFS($F$8:$F$121,"L",$Z$8:$Z$121,"=Slm")</f>
        <v>0</v>
      </c>
      <c r="S137" s="54">
        <f>COUNTIFS($G$8:$G$121,"P",$Z$8:$Z$121,"=Slm")</f>
        <v>0</v>
      </c>
      <c r="T137" s="80"/>
      <c r="U137" s="267" t="s">
        <v>207</v>
      </c>
      <c r="V137" s="267"/>
      <c r="W137" s="267"/>
      <c r="X137" s="268"/>
      <c r="Y137" s="56">
        <f>COUNTIFS($F$8:$F$121,"L",$AA$8:$AA$121,"=pns")</f>
        <v>1</v>
      </c>
      <c r="Z137" s="54">
        <f>COUNTIFS($G$8:$G$121,"P",$AA$8:$AA$121,"=pns")</f>
        <v>2</v>
      </c>
      <c r="AA137" s="60"/>
      <c r="AB137" s="58"/>
      <c r="AD137" s="43" t="str">
        <f t="shared" si="5"/>
        <v xml:space="preserve"> </v>
      </c>
      <c r="AE137" s="22" t="s">
        <v>36</v>
      </c>
      <c r="AF137" s="104"/>
    </row>
    <row r="138" spans="6:32">
      <c r="H138" s="43"/>
      <c r="I138" s="43"/>
      <c r="J138" s="43"/>
      <c r="K138" s="79" t="s">
        <v>441</v>
      </c>
      <c r="L138" s="75">
        <f>COUNTIFS($F$8:$F$120,"L",$AG$8:$AG$120,"=Yatim")</f>
        <v>0</v>
      </c>
      <c r="M138" s="75">
        <f>COUNTIFS($G$8:$G$120,"P",$AG$8:$AG$120,"=Yatim")</f>
        <v>0</v>
      </c>
      <c r="N138" s="79">
        <f>SUM(L138:M138)</f>
        <v>0</v>
      </c>
      <c r="P138" s="266" t="s">
        <v>1027</v>
      </c>
      <c r="Q138" s="266"/>
      <c r="R138" s="54">
        <f>COUNTIFS($F$8:$F$121,"L",$Z$8:$Z$121,"=Spg")</f>
        <v>0</v>
      </c>
      <c r="S138" s="54">
        <f>COUNTIFS($G$8:$G$121,"P",$Z$8:$Z$121,"=Spg")</f>
        <v>0</v>
      </c>
      <c r="U138" s="267" t="s">
        <v>444</v>
      </c>
      <c r="V138" s="267"/>
      <c r="W138" s="267"/>
      <c r="X138" s="268"/>
      <c r="Y138" s="56">
        <f>COUNTIFS($F$8:$F$121,"L",$AA$8:$AA$121,"=satpol")</f>
        <v>0</v>
      </c>
      <c r="Z138" s="54">
        <f>COUNTIFS($G$8:$G$121,"P",$AA$8:$AA$121,"=satpol")</f>
        <v>0</v>
      </c>
      <c r="AA138" s="60"/>
      <c r="AB138" s="58"/>
      <c r="AD138" s="43" t="str">
        <f t="shared" si="5"/>
        <v xml:space="preserve"> </v>
      </c>
      <c r="AE138" s="22" t="s">
        <v>36</v>
      </c>
      <c r="AF138" s="104"/>
    </row>
    <row r="139" spans="6:32">
      <c r="H139" s="43"/>
      <c r="I139" s="43"/>
      <c r="J139" s="43"/>
      <c r="K139" s="79" t="s">
        <v>443</v>
      </c>
      <c r="L139" s="75">
        <f>COUNTIFS($F$8:$F$120,"L",$AG$8:$AG$120,"=Piatu")</f>
        <v>0</v>
      </c>
      <c r="M139" s="75">
        <f>COUNTIFS($G$8:$G$120,"P",$AG$8:$AG$120,"=Piatu")</f>
        <v>0</v>
      </c>
      <c r="N139" s="79">
        <f t="shared" ref="N139:N140" si="6">SUM(L139:M139)</f>
        <v>0</v>
      </c>
      <c r="P139" s="266" t="s">
        <v>442</v>
      </c>
      <c r="Q139" s="266"/>
      <c r="R139" s="54">
        <f>COUNTIFS($F$8:$F$121,"L",$Z$8:$Z$121,"=pgak")</f>
        <v>0</v>
      </c>
      <c r="S139" s="54">
        <f>COUNTIFS($G$8:$G$121,"P",$Z$8:$Z$121,"=pgak")</f>
        <v>0</v>
      </c>
      <c r="U139" s="267" t="s">
        <v>192</v>
      </c>
      <c r="V139" s="267"/>
      <c r="W139" s="267"/>
      <c r="X139" s="268"/>
      <c r="Y139" s="56">
        <f>COUNTIFS($F$8:$F$121,"L",$AA$8:$AA$121,"=sopir")</f>
        <v>1</v>
      </c>
      <c r="Z139" s="54">
        <f>COUNTIFS($G$8:$G$121,"P",$AA$8:$AA$121,"=sopir")</f>
        <v>0</v>
      </c>
      <c r="AA139" s="60"/>
      <c r="AB139" s="58"/>
      <c r="AD139" s="43" t="str">
        <f t="shared" si="5"/>
        <v xml:space="preserve"> </v>
      </c>
    </row>
    <row r="140" spans="6:32">
      <c r="H140" s="43"/>
      <c r="I140" s="43"/>
      <c r="J140" s="43"/>
      <c r="K140" s="79" t="s">
        <v>445</v>
      </c>
      <c r="L140" s="75">
        <f>COUNTIFS($F$8:$F$120,"L",$AG$8:$AG$120,"=YP")</f>
        <v>0</v>
      </c>
      <c r="M140" s="75">
        <f>COUNTIFS($G$8:$G$120,"P",$AG$8:$AG$120,"=YP")</f>
        <v>0</v>
      </c>
      <c r="N140" s="79">
        <f t="shared" si="6"/>
        <v>0</v>
      </c>
      <c r="P140" s="266" t="s">
        <v>447</v>
      </c>
      <c r="Q140" s="266"/>
      <c r="R140" s="54">
        <f>COUNTIFS($F$8:$F$121,"L",$Z$8:$Z$121,"=Sr")</f>
        <v>1</v>
      </c>
      <c r="S140" s="54">
        <f>COUNTIFS($G$8:$G$121,"P",$Z$8:$Z$121,"=Sr")</f>
        <v>0</v>
      </c>
      <c r="U140" s="267" t="s">
        <v>76</v>
      </c>
      <c r="V140" s="267"/>
      <c r="W140" s="267"/>
      <c r="X140" s="268"/>
      <c r="Y140" s="56">
        <f>COUNTIFS($F$8:$F$121,"L",$AA$8:$AA$121,"=swasta")</f>
        <v>10</v>
      </c>
      <c r="Z140" s="54">
        <f>COUNTIFS($G$8:$G$121,"P",$AA$8:$AA$121,"=swasta")</f>
        <v>3</v>
      </c>
      <c r="AA140" s="60"/>
      <c r="AB140" s="58"/>
      <c r="AD140" s="43" t="str">
        <f t="shared" si="5"/>
        <v xml:space="preserve"> </v>
      </c>
    </row>
    <row r="141" spans="6:32">
      <c r="H141" s="43"/>
      <c r="I141" s="43"/>
      <c r="J141" s="43"/>
      <c r="P141" s="266" t="s">
        <v>448</v>
      </c>
      <c r="Q141" s="266"/>
      <c r="R141" s="54">
        <f>COUNTIFS($F$8:$F$121,"L",$Z$8:$Z$121,"=tk")</f>
        <v>3</v>
      </c>
      <c r="S141" s="54">
        <f>COUNTIFS($G$8:$G$121,"P",$Z$8:$Z$121,"=tk")</f>
        <v>0</v>
      </c>
      <c r="U141" s="267" t="s">
        <v>271</v>
      </c>
      <c r="V141" s="267"/>
      <c r="W141" s="267"/>
      <c r="X141" s="268"/>
      <c r="Y141" s="56">
        <f>COUNTIFS($F$8:$F$121,"L",$AA$8:$AA$121,"=Tukang kayu")</f>
        <v>1</v>
      </c>
      <c r="Z141" s="54">
        <f>COUNTIFS($G$8:$G$121,"P",$AA$8:$AA$121,"=Tukang kayu")</f>
        <v>0</v>
      </c>
      <c r="AA141" s="81"/>
      <c r="AB141" s="82"/>
      <c r="AD141" s="43" t="str">
        <f t="shared" si="5"/>
        <v xml:space="preserve"> </v>
      </c>
    </row>
    <row r="142" spans="6:32">
      <c r="H142" s="43"/>
      <c r="I142" s="43"/>
      <c r="J142" s="43"/>
      <c r="P142" s="266" t="s">
        <v>228</v>
      </c>
      <c r="Q142" s="266"/>
      <c r="R142" s="54">
        <f>COUNTIFS($F$8:$F$121,"L",$Z$8:$Z$121,"=paud")</f>
        <v>1</v>
      </c>
      <c r="S142" s="54">
        <f>COUNTIFS($G$8:$G$121,"P",$Z$8:$Z$121,"=paud")</f>
        <v>2</v>
      </c>
      <c r="U142" s="267" t="s">
        <v>42</v>
      </c>
      <c r="V142" s="267"/>
      <c r="W142" s="267"/>
      <c r="X142" s="268"/>
      <c r="Y142" s="56">
        <f>COUNTIFS($F$8:$F$121,"L",$AA$8:$AA$121,"=wiraswasta")</f>
        <v>5</v>
      </c>
      <c r="Z142" s="54">
        <f>COUNTIFS($G$8:$G$121,"P",$AA$8:$AA$121,"=wiraswasta")</f>
        <v>0</v>
      </c>
      <c r="AA142" s="81"/>
      <c r="AB142" s="82"/>
      <c r="AD142" s="43" t="str">
        <f t="shared" si="5"/>
        <v xml:space="preserve"> </v>
      </c>
    </row>
    <row r="143" spans="6:32">
      <c r="H143" s="43"/>
      <c r="I143" s="43"/>
      <c r="J143" s="43"/>
      <c r="M143" s="46" t="s">
        <v>181</v>
      </c>
      <c r="P143" s="266" t="s">
        <v>1028</v>
      </c>
      <c r="Q143" s="266"/>
      <c r="R143" s="54">
        <f>COUNTIFS($F$8:$F$121,"L",$Z$8:$Z$121,"=SPMA")</f>
        <v>0</v>
      </c>
      <c r="S143" s="54">
        <f>COUNTIFS($G$8:$G$121,"P",$Z$8:$Z$121,"=SPMA")</f>
        <v>0</v>
      </c>
      <c r="U143" s="267" t="s">
        <v>254</v>
      </c>
      <c r="V143" s="267"/>
      <c r="W143" s="267"/>
      <c r="X143" s="268"/>
      <c r="Y143" s="56">
        <f>COUNTIFS($F$8:$F$121,"L",$AA$8:$AA$121,"=tni")</f>
        <v>0</v>
      </c>
      <c r="Z143" s="54">
        <f>COUNTIFS($G$8:$G$121,"P",$AA$8:$AA$121,"=tni")</f>
        <v>0</v>
      </c>
      <c r="AA143" s="81"/>
      <c r="AB143" s="82"/>
      <c r="AD143" s="43" t="str">
        <f t="shared" si="5"/>
        <v xml:space="preserve"> </v>
      </c>
    </row>
    <row r="144" spans="6:32">
      <c r="H144" s="43"/>
      <c r="I144" s="43"/>
      <c r="J144" s="43"/>
      <c r="P144" s="266" t="s">
        <v>449</v>
      </c>
      <c r="Q144" s="266"/>
      <c r="R144" s="54">
        <f>COUNTIFS($F$8:$F$121,"L",$Z$8:$Z$121,"=Smea")</f>
        <v>0</v>
      </c>
      <c r="S144" s="54">
        <f>COUNTIFS($G$8:$G$121,"P",$Z$8:$Z$121,"=Smea")</f>
        <v>0</v>
      </c>
      <c r="U144" s="267" t="s">
        <v>414</v>
      </c>
      <c r="V144" s="267"/>
      <c r="W144" s="267"/>
      <c r="X144" s="268"/>
      <c r="Y144" s="56">
        <f>COUNTIFS($F$8:$F$121,"L",$AA$8:$AA$121,"=polri")</f>
        <v>1</v>
      </c>
      <c r="Z144" s="54">
        <f>COUNTIFS($G$8:$G$121,"P",$AA$8:$AA$121,"=polri")</f>
        <v>0</v>
      </c>
      <c r="AA144" s="81"/>
      <c r="AB144" s="83"/>
      <c r="AD144" s="43" t="str">
        <f t="shared" si="5"/>
        <v xml:space="preserve"> </v>
      </c>
    </row>
    <row r="145" spans="8:30">
      <c r="H145" s="43"/>
      <c r="I145" s="43"/>
      <c r="J145" s="43"/>
      <c r="P145" s="266" t="s">
        <v>237</v>
      </c>
      <c r="Q145" s="266"/>
      <c r="R145" s="54">
        <f>COUNTIFS($F$8:$F$121,"L",$Z$8:$Z$121,"=Stm")</f>
        <v>0</v>
      </c>
      <c r="S145" s="54">
        <f>COUNTIFS($G$8:$G$121,"P",$Z$8:$Z$121,"=Stm")</f>
        <v>0</v>
      </c>
      <c r="U145" s="269" t="s">
        <v>450</v>
      </c>
      <c r="V145" s="269"/>
      <c r="W145" s="269"/>
      <c r="X145" s="270"/>
      <c r="Y145" s="56">
        <f>COUNTIFS($F$8:$F$121,"L",$AA$8:$AA$121,"=pensiunan pog")</f>
        <v>0</v>
      </c>
      <c r="Z145" s="54">
        <f>COUNTIFS($G$8:$G$121,"P",$AA$8:$AA$121,"=pensiunan pog")</f>
        <v>0</v>
      </c>
      <c r="AA145" s="81"/>
      <c r="AB145" s="82"/>
      <c r="AD145" s="43" t="str">
        <f t="shared" si="5"/>
        <v xml:space="preserve"> </v>
      </c>
    </row>
    <row r="146" spans="8:30">
      <c r="H146" s="43"/>
      <c r="I146" s="43"/>
      <c r="J146" s="43"/>
      <c r="K146" s="84" t="s">
        <v>419</v>
      </c>
      <c r="L146" s="259">
        <f>SUM(R125:R146)</f>
        <v>63</v>
      </c>
      <c r="M146" s="260"/>
      <c r="N146" s="259">
        <f>SUM(S125:S146)</f>
        <v>49</v>
      </c>
      <c r="O146" s="260"/>
      <c r="P146" s="261" t="s">
        <v>451</v>
      </c>
      <c r="Q146" s="261"/>
      <c r="R146" s="54">
        <f>COUNTIFS($F$8:$F$121,"L",$Z$8:$Z$121,"=-")</f>
        <v>3</v>
      </c>
      <c r="S146" s="54">
        <f>COUNTIFS($G$8:$G$121,"P",$Z$8:$Z$121,"=-")</f>
        <v>5</v>
      </c>
      <c r="U146" s="262" t="s">
        <v>452</v>
      </c>
      <c r="V146" s="262"/>
      <c r="W146" s="262"/>
      <c r="X146" s="263"/>
      <c r="Y146" s="56">
        <f>COUNTIFS($F$8:$F$121,"L",$AA$8:$AA$121,"=pensiunan pns")</f>
        <v>0</v>
      </c>
      <c r="Z146" s="54">
        <f>COUNTIFS($G$8:$G$121,"P",$AA$8:$AA$121,"=pensiunan pns")</f>
        <v>0</v>
      </c>
      <c r="AA146" s="81"/>
      <c r="AB146" s="83">
        <f>R147-AB147</f>
        <v>0</v>
      </c>
      <c r="AD146" s="43" t="str">
        <f t="shared" si="5"/>
        <v xml:space="preserve"> </v>
      </c>
    </row>
    <row r="147" spans="8:30">
      <c r="H147" s="43"/>
      <c r="I147" s="43"/>
      <c r="J147" s="43"/>
      <c r="K147" s="84" t="s">
        <v>419</v>
      </c>
      <c r="L147" s="259">
        <f>SUM(Y125:Y147)</f>
        <v>63</v>
      </c>
      <c r="M147" s="260"/>
      <c r="N147" s="259">
        <f>SUM(Z125:Z147)</f>
        <v>49</v>
      </c>
      <c r="O147" s="260"/>
      <c r="P147" s="266" t="s">
        <v>420</v>
      </c>
      <c r="Q147" s="266"/>
      <c r="R147" s="265">
        <f>L146+N146</f>
        <v>112</v>
      </c>
      <c r="S147" s="265"/>
      <c r="U147" s="262" t="s">
        <v>453</v>
      </c>
      <c r="V147" s="262"/>
      <c r="W147" s="262"/>
      <c r="X147" s="263"/>
      <c r="Y147" s="56">
        <f>COUNTIFS($F$8:$F$121,"L",$AA$8:$AA$121,"=-")</f>
        <v>10</v>
      </c>
      <c r="Z147" s="54">
        <f>COUNTIFS($G$8:$G$121,"P",$AA$8:$AA$121,"=-")</f>
        <v>5</v>
      </c>
      <c r="AA147" s="86" t="s">
        <v>419</v>
      </c>
      <c r="AB147" s="86">
        <f>SUM(Y125:Z147)</f>
        <v>112</v>
      </c>
      <c r="AD147" s="43" t="str">
        <f t="shared" si="5"/>
        <v xml:space="preserve"> </v>
      </c>
    </row>
  </sheetData>
  <autoFilter ref="I5:K147"/>
  <mergeCells count="103">
    <mergeCell ref="A1:AC1"/>
    <mergeCell ref="A2:AC2"/>
    <mergeCell ref="A3:AC3"/>
    <mergeCell ref="A4:C4"/>
    <mergeCell ref="D4:D6"/>
    <mergeCell ref="E4:E6"/>
    <mergeCell ref="F4:G4"/>
    <mergeCell ref="H4:H6"/>
    <mergeCell ref="I4:K4"/>
    <mergeCell ref="L4:Y4"/>
    <mergeCell ref="T5:U5"/>
    <mergeCell ref="V5:W5"/>
    <mergeCell ref="X5:Y5"/>
    <mergeCell ref="AF4:AF6"/>
    <mergeCell ref="AG4:AG6"/>
    <mergeCell ref="A5:A6"/>
    <mergeCell ref="B5:B6"/>
    <mergeCell ref="C5:C6"/>
    <mergeCell ref="F5:F6"/>
    <mergeCell ref="G5:G6"/>
    <mergeCell ref="I5:I6"/>
    <mergeCell ref="J5:J6"/>
    <mergeCell ref="K5:K6"/>
    <mergeCell ref="Z4:Z6"/>
    <mergeCell ref="AA4:AA6"/>
    <mergeCell ref="AB4:AB6"/>
    <mergeCell ref="AC4:AC6"/>
    <mergeCell ref="AD4:AD6"/>
    <mergeCell ref="AE4:AE6"/>
    <mergeCell ref="A123:E123"/>
    <mergeCell ref="A124:E124"/>
    <mergeCell ref="F124:G124"/>
    <mergeCell ref="L124:M124"/>
    <mergeCell ref="N124:O124"/>
    <mergeCell ref="P124:Q124"/>
    <mergeCell ref="L5:M5"/>
    <mergeCell ref="N5:O5"/>
    <mergeCell ref="P5:Q5"/>
    <mergeCell ref="J127:K127"/>
    <mergeCell ref="L127:N127"/>
    <mergeCell ref="P127:Q127"/>
    <mergeCell ref="U127:X127"/>
    <mergeCell ref="T124:U124"/>
    <mergeCell ref="V124:W124"/>
    <mergeCell ref="X124:Y124"/>
    <mergeCell ref="L125:N125"/>
    <mergeCell ref="P125:Q125"/>
    <mergeCell ref="U125:X125"/>
    <mergeCell ref="L128:N128"/>
    <mergeCell ref="P128:Q128"/>
    <mergeCell ref="U128:X128"/>
    <mergeCell ref="L129:N129"/>
    <mergeCell ref="P129:Q129"/>
    <mergeCell ref="U129:X129"/>
    <mergeCell ref="L126:N126"/>
    <mergeCell ref="P126:Q126"/>
    <mergeCell ref="U126:X126"/>
    <mergeCell ref="J132:K132"/>
    <mergeCell ref="L132:N132"/>
    <mergeCell ref="P132:Q132"/>
    <mergeCell ref="U132:X132"/>
    <mergeCell ref="P133:Q133"/>
    <mergeCell ref="U133:X133"/>
    <mergeCell ref="L130:N130"/>
    <mergeCell ref="P130:Q130"/>
    <mergeCell ref="U130:X130"/>
    <mergeCell ref="L131:N131"/>
    <mergeCell ref="P131:Q131"/>
    <mergeCell ref="U131:X131"/>
    <mergeCell ref="P137:Q137"/>
    <mergeCell ref="U137:X137"/>
    <mergeCell ref="P138:Q138"/>
    <mergeCell ref="U138:X138"/>
    <mergeCell ref="P139:Q139"/>
    <mergeCell ref="U139:X139"/>
    <mergeCell ref="P134:Q134"/>
    <mergeCell ref="U134:X134"/>
    <mergeCell ref="L135:N135"/>
    <mergeCell ref="P135:Q135"/>
    <mergeCell ref="U135:X135"/>
    <mergeCell ref="P136:Q136"/>
    <mergeCell ref="U136:X136"/>
    <mergeCell ref="P143:Q143"/>
    <mergeCell ref="U143:X143"/>
    <mergeCell ref="P144:Q144"/>
    <mergeCell ref="U144:X144"/>
    <mergeCell ref="P145:Q145"/>
    <mergeCell ref="U145:X145"/>
    <mergeCell ref="P140:Q140"/>
    <mergeCell ref="U140:X140"/>
    <mergeCell ref="P141:Q141"/>
    <mergeCell ref="U141:X141"/>
    <mergeCell ref="P142:Q142"/>
    <mergeCell ref="U142:X142"/>
    <mergeCell ref="L146:M146"/>
    <mergeCell ref="N146:O146"/>
    <mergeCell ref="P146:Q146"/>
    <mergeCell ref="U146:X146"/>
    <mergeCell ref="L147:M147"/>
    <mergeCell ref="N147:O147"/>
    <mergeCell ref="P147:Q147"/>
    <mergeCell ref="R147:S147"/>
    <mergeCell ref="U147:X147"/>
  </mergeCells>
  <printOptions horizontalCentered="1"/>
  <pageMargins left="0.31496062992125984" right="0" top="0.31496062992125984" bottom="0" header="0.31496062992125984" footer="0.31496062992125984"/>
  <pageSetup paperSize="9" scale="55" orientation="landscape" horizontalDpi="4294967294" r:id="rId1"/>
  <colBreaks count="1" manualBreakCount="1"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I149"/>
  <sheetViews>
    <sheetView view="pageBreakPreview" zoomScaleSheetLayoutView="100" workbookViewId="0">
      <pane xSplit="7" ySplit="7" topLeftCell="AA116" activePane="bottomRight" state="frozen"/>
      <selection activeCell="A8" sqref="A8:K131"/>
      <selection pane="topRight" activeCell="A8" sqref="A8:K131"/>
      <selection pane="bottomLeft" activeCell="A8" sqref="A8:K131"/>
      <selection pane="bottomRight" activeCell="C120" activeCellId="2" sqref="C113 C115 C120"/>
    </sheetView>
  </sheetViews>
  <sheetFormatPr defaultRowHeight="12.75"/>
  <cols>
    <col min="1" max="1" width="4.28515625" style="43" customWidth="1"/>
    <col min="2" max="2" width="5.28515625" style="162" customWidth="1"/>
    <col min="3" max="3" width="15.85546875" style="43" bestFit="1" customWidth="1"/>
    <col min="4" max="4" width="27.85546875" style="43" bestFit="1" customWidth="1"/>
    <col min="5" max="5" width="8.85546875" style="116" customWidth="1"/>
    <col min="6" max="6" width="4.7109375" style="43" customWidth="1"/>
    <col min="7" max="7" width="4.5703125" style="43" customWidth="1"/>
    <col min="8" max="8" width="10.85546875" style="116" customWidth="1"/>
    <col min="9" max="9" width="12.85546875" style="116" customWidth="1"/>
    <col min="10" max="10" width="9.42578125" style="116" bestFit="1" customWidth="1"/>
    <col min="11" max="11" width="10.85546875" style="116" customWidth="1"/>
    <col min="12" max="17" width="3.85546875" style="43" customWidth="1"/>
    <col min="18" max="19" width="6" style="43" customWidth="1"/>
    <col min="20" max="25" width="3.85546875" style="43" customWidth="1"/>
    <col min="26" max="26" width="7.28515625" style="43" customWidth="1"/>
    <col min="27" max="27" width="17.140625" style="116" customWidth="1"/>
    <col min="28" max="28" width="14.7109375" style="116" customWidth="1"/>
    <col min="29" max="29" width="13.5703125" style="43" customWidth="1"/>
    <col min="30" max="30" width="9.140625" style="43"/>
    <col min="31" max="31" width="19.85546875" style="43" bestFit="1" customWidth="1"/>
    <col min="32" max="32" width="11" style="43" customWidth="1"/>
    <col min="33" max="16384" width="9.140625" style="43"/>
  </cols>
  <sheetData>
    <row r="1" spans="1:35">
      <c r="A1" s="301" t="s">
        <v>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</row>
    <row r="2" spans="1:35">
      <c r="A2" s="301">
        <v>2022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</row>
    <row r="3" spans="1:35" ht="13.5" thickBot="1">
      <c r="A3" s="301" t="s">
        <v>1029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</row>
    <row r="4" spans="1:35" ht="24" customHeight="1" thickTop="1">
      <c r="A4" s="342" t="s">
        <v>2</v>
      </c>
      <c r="B4" s="343"/>
      <c r="C4" s="343"/>
      <c r="D4" s="310" t="s">
        <v>3</v>
      </c>
      <c r="E4" s="310" t="s">
        <v>4</v>
      </c>
      <c r="F4" s="358" t="s">
        <v>5</v>
      </c>
      <c r="G4" s="359"/>
      <c r="H4" s="295" t="s">
        <v>6</v>
      </c>
      <c r="I4" s="310" t="s">
        <v>7</v>
      </c>
      <c r="J4" s="310"/>
      <c r="K4" s="310"/>
      <c r="L4" s="310" t="s">
        <v>8</v>
      </c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295" t="s">
        <v>9</v>
      </c>
      <c r="AA4" s="295" t="s">
        <v>10</v>
      </c>
      <c r="AB4" s="295" t="s">
        <v>11</v>
      </c>
      <c r="AC4" s="297" t="s">
        <v>12</v>
      </c>
      <c r="AD4" s="43" t="s">
        <v>434</v>
      </c>
      <c r="AE4" s="43" t="s">
        <v>455</v>
      </c>
      <c r="AF4" s="331" t="s">
        <v>15</v>
      </c>
      <c r="AG4" s="331" t="s">
        <v>16</v>
      </c>
      <c r="AH4" s="43" t="s">
        <v>17</v>
      </c>
    </row>
    <row r="5" spans="1:35" ht="15" customHeight="1">
      <c r="A5" s="355" t="s">
        <v>18</v>
      </c>
      <c r="B5" s="356" t="s">
        <v>19</v>
      </c>
      <c r="C5" s="357" t="s">
        <v>20</v>
      </c>
      <c r="D5" s="285"/>
      <c r="E5" s="285"/>
      <c r="F5" s="285" t="s">
        <v>21</v>
      </c>
      <c r="G5" s="285" t="s">
        <v>22</v>
      </c>
      <c r="H5" s="296"/>
      <c r="I5" s="285" t="s">
        <v>23</v>
      </c>
      <c r="J5" s="285" t="s">
        <v>24</v>
      </c>
      <c r="K5" s="285" t="s">
        <v>25</v>
      </c>
      <c r="L5" s="285" t="s">
        <v>26</v>
      </c>
      <c r="M5" s="285"/>
      <c r="N5" s="285" t="s">
        <v>27</v>
      </c>
      <c r="O5" s="285"/>
      <c r="P5" s="285" t="s">
        <v>25</v>
      </c>
      <c r="Q5" s="285"/>
      <c r="R5" s="4" t="s">
        <v>28</v>
      </c>
      <c r="S5" s="4" t="s">
        <v>29</v>
      </c>
      <c r="T5" s="285" t="s">
        <v>30</v>
      </c>
      <c r="U5" s="285"/>
      <c r="V5" s="285" t="s">
        <v>31</v>
      </c>
      <c r="W5" s="285"/>
      <c r="X5" s="285" t="s">
        <v>32</v>
      </c>
      <c r="Y5" s="285"/>
      <c r="Z5" s="296"/>
      <c r="AA5" s="296"/>
      <c r="AB5" s="296"/>
      <c r="AC5" s="298"/>
      <c r="AD5" s="17"/>
      <c r="AE5" s="104"/>
      <c r="AF5" s="331"/>
      <c r="AG5" s="331"/>
      <c r="AH5" s="43">
        <v>1</v>
      </c>
      <c r="AI5" s="43">
        <v>3</v>
      </c>
    </row>
    <row r="6" spans="1:35" ht="15" customHeight="1">
      <c r="A6" s="355"/>
      <c r="B6" s="356"/>
      <c r="C6" s="357"/>
      <c r="D6" s="285"/>
      <c r="E6" s="285"/>
      <c r="F6" s="285"/>
      <c r="G6" s="285"/>
      <c r="H6" s="296"/>
      <c r="I6" s="285"/>
      <c r="J6" s="285"/>
      <c r="K6" s="285"/>
      <c r="L6" s="4" t="s">
        <v>21</v>
      </c>
      <c r="M6" s="4" t="s">
        <v>22</v>
      </c>
      <c r="N6" s="4" t="s">
        <v>21</v>
      </c>
      <c r="O6" s="4" t="s">
        <v>22</v>
      </c>
      <c r="P6" s="4" t="s">
        <v>21</v>
      </c>
      <c r="Q6" s="4" t="s">
        <v>22</v>
      </c>
      <c r="R6" s="4" t="s">
        <v>21</v>
      </c>
      <c r="S6" s="4" t="s">
        <v>22</v>
      </c>
      <c r="T6" s="4" t="s">
        <v>21</v>
      </c>
      <c r="U6" s="4" t="s">
        <v>22</v>
      </c>
      <c r="V6" s="4" t="s">
        <v>21</v>
      </c>
      <c r="W6" s="4" t="s">
        <v>22</v>
      </c>
      <c r="X6" s="4" t="s">
        <v>21</v>
      </c>
      <c r="Y6" s="4" t="s">
        <v>22</v>
      </c>
      <c r="Z6" s="296"/>
      <c r="AA6" s="296"/>
      <c r="AB6" s="296"/>
      <c r="AC6" s="298"/>
      <c r="AD6" s="17"/>
      <c r="AE6" s="104"/>
      <c r="AF6" s="331"/>
      <c r="AG6" s="331"/>
    </row>
    <row r="7" spans="1:35" s="96" customFormat="1" ht="15" customHeight="1">
      <c r="A7" s="131">
        <v>1</v>
      </c>
      <c r="B7" s="155">
        <v>2</v>
      </c>
      <c r="C7" s="90">
        <v>3</v>
      </c>
      <c r="D7" s="6">
        <v>4</v>
      </c>
      <c r="E7" s="90">
        <v>5</v>
      </c>
      <c r="F7" s="6">
        <v>6</v>
      </c>
      <c r="G7" s="90">
        <v>7</v>
      </c>
      <c r="H7" s="6">
        <v>8</v>
      </c>
      <c r="I7" s="90">
        <v>9</v>
      </c>
      <c r="J7" s="6">
        <v>10</v>
      </c>
      <c r="K7" s="90">
        <v>11</v>
      </c>
      <c r="L7" s="6">
        <v>12</v>
      </c>
      <c r="M7" s="90">
        <v>13</v>
      </c>
      <c r="N7" s="6">
        <v>14</v>
      </c>
      <c r="O7" s="90">
        <v>15</v>
      </c>
      <c r="P7" s="6">
        <v>16</v>
      </c>
      <c r="Q7" s="90">
        <v>17</v>
      </c>
      <c r="R7" s="6">
        <v>18</v>
      </c>
      <c r="S7" s="90">
        <v>19</v>
      </c>
      <c r="T7" s="6">
        <v>20</v>
      </c>
      <c r="U7" s="90">
        <v>21</v>
      </c>
      <c r="V7" s="6">
        <v>22</v>
      </c>
      <c r="W7" s="90">
        <v>23</v>
      </c>
      <c r="X7" s="6">
        <v>24</v>
      </c>
      <c r="Y7" s="90">
        <v>25</v>
      </c>
      <c r="Z7" s="6">
        <v>26</v>
      </c>
      <c r="AA7" s="90">
        <v>27</v>
      </c>
      <c r="AB7" s="6">
        <v>28</v>
      </c>
      <c r="AC7" s="93">
        <v>29</v>
      </c>
      <c r="AD7" s="10"/>
      <c r="AE7" s="95"/>
    </row>
    <row r="8" spans="1:35">
      <c r="A8" s="97">
        <v>1</v>
      </c>
      <c r="B8" s="156">
        <v>1</v>
      </c>
      <c r="C8" s="79" t="s">
        <v>993</v>
      </c>
      <c r="D8" s="135" t="s">
        <v>1030</v>
      </c>
      <c r="E8" s="136" t="s">
        <v>35</v>
      </c>
      <c r="F8" s="13" t="s">
        <v>21</v>
      </c>
      <c r="G8" s="22" t="s">
        <v>36</v>
      </c>
      <c r="H8" s="137" t="s">
        <v>1031</v>
      </c>
      <c r="I8" s="139" t="s">
        <v>1032</v>
      </c>
      <c r="J8" s="24">
        <f>'LP III'!$A$2-RIGHT(I8,4)</f>
        <v>33</v>
      </c>
      <c r="K8" s="137" t="s">
        <v>1033</v>
      </c>
      <c r="L8" s="13" t="s">
        <v>40</v>
      </c>
      <c r="M8" s="22" t="s">
        <v>36</v>
      </c>
      <c r="N8" s="13" t="s">
        <v>40</v>
      </c>
      <c r="O8" s="22" t="s">
        <v>36</v>
      </c>
      <c r="P8" s="13" t="s">
        <v>40</v>
      </c>
      <c r="Q8" s="22" t="s">
        <v>36</v>
      </c>
      <c r="R8" s="13" t="s">
        <v>40</v>
      </c>
      <c r="S8" s="22" t="s">
        <v>36</v>
      </c>
      <c r="T8" s="22" t="s">
        <v>36</v>
      </c>
      <c r="U8" s="22" t="s">
        <v>36</v>
      </c>
      <c r="V8" s="22" t="s">
        <v>36</v>
      </c>
      <c r="W8" s="22" t="s">
        <v>36</v>
      </c>
      <c r="X8" s="22" t="s">
        <v>36</v>
      </c>
      <c r="Y8" s="22" t="s">
        <v>36</v>
      </c>
      <c r="Z8" s="137" t="s">
        <v>55</v>
      </c>
      <c r="AA8" s="137" t="s">
        <v>76</v>
      </c>
      <c r="AB8" s="137" t="s">
        <v>43</v>
      </c>
      <c r="AC8" s="197" t="s">
        <v>44</v>
      </c>
      <c r="AD8" s="43" t="str">
        <f>IF('LP III'!J12&gt;=60,"Lansia"," ")</f>
        <v xml:space="preserve"> </v>
      </c>
      <c r="AE8" s="157" t="s">
        <v>1034</v>
      </c>
      <c r="AF8" s="104" t="s">
        <v>46</v>
      </c>
      <c r="AG8" s="132" t="s">
        <v>36</v>
      </c>
    </row>
    <row r="9" spans="1:35" ht="14.25" customHeight="1">
      <c r="A9" s="97"/>
      <c r="B9" s="156">
        <f t="shared" ref="B9:B72" si="0">B8+1</f>
        <v>2</v>
      </c>
      <c r="C9" s="137"/>
      <c r="D9" s="135" t="s">
        <v>1035</v>
      </c>
      <c r="E9" s="136"/>
      <c r="F9" s="22" t="s">
        <v>36</v>
      </c>
      <c r="G9" s="137" t="s">
        <v>22</v>
      </c>
      <c r="H9" s="137" t="s">
        <v>1036</v>
      </c>
      <c r="I9" s="139" t="s">
        <v>1037</v>
      </c>
      <c r="J9" s="24">
        <f>'LP III'!$A$2-RIGHT(I9,4)</f>
        <v>30</v>
      </c>
      <c r="K9" s="22" t="s">
        <v>36</v>
      </c>
      <c r="L9" s="22" t="s">
        <v>36</v>
      </c>
      <c r="M9" s="13" t="s">
        <v>40</v>
      </c>
      <c r="N9" s="22" t="s">
        <v>36</v>
      </c>
      <c r="O9" s="13" t="s">
        <v>40</v>
      </c>
      <c r="P9" s="22" t="s">
        <v>36</v>
      </c>
      <c r="Q9" s="13" t="s">
        <v>40</v>
      </c>
      <c r="R9" s="22" t="s">
        <v>36</v>
      </c>
      <c r="S9" s="13" t="s">
        <v>40</v>
      </c>
      <c r="T9" s="22" t="s">
        <v>36</v>
      </c>
      <c r="U9" s="22" t="s">
        <v>36</v>
      </c>
      <c r="V9" s="22" t="s">
        <v>36</v>
      </c>
      <c r="W9" s="22" t="s">
        <v>36</v>
      </c>
      <c r="X9" s="22" t="s">
        <v>36</v>
      </c>
      <c r="Y9" s="22" t="s">
        <v>36</v>
      </c>
      <c r="Z9" s="137" t="s">
        <v>55</v>
      </c>
      <c r="AA9" s="137" t="s">
        <v>51</v>
      </c>
      <c r="AB9" s="137" t="s">
        <v>43</v>
      </c>
      <c r="AC9" s="197" t="s">
        <v>52</v>
      </c>
      <c r="AD9" s="43" t="str">
        <f>IF('LP III'!J13&gt;=60,"Lansia"," ")</f>
        <v xml:space="preserve"> </v>
      </c>
      <c r="AE9" s="157"/>
      <c r="AF9" s="104" t="s">
        <v>46</v>
      </c>
      <c r="AG9" s="132" t="s">
        <v>36</v>
      </c>
    </row>
    <row r="10" spans="1:35">
      <c r="A10" s="97"/>
      <c r="B10" s="156">
        <f t="shared" si="0"/>
        <v>3</v>
      </c>
      <c r="C10" s="137"/>
      <c r="D10" s="135" t="s">
        <v>1038</v>
      </c>
      <c r="E10" s="136"/>
      <c r="F10" s="22" t="s">
        <v>36</v>
      </c>
      <c r="G10" s="137" t="s">
        <v>22</v>
      </c>
      <c r="H10" s="137" t="s">
        <v>115</v>
      </c>
      <c r="I10" s="139" t="s">
        <v>1039</v>
      </c>
      <c r="J10" s="24">
        <f>'LP III'!$A$2-RIGHT(I10,4)</f>
        <v>10</v>
      </c>
      <c r="K10" s="22" t="s">
        <v>36</v>
      </c>
      <c r="L10" s="22" t="s">
        <v>36</v>
      </c>
      <c r="M10" s="13" t="s">
        <v>40</v>
      </c>
      <c r="N10" s="22" t="s">
        <v>36</v>
      </c>
      <c r="O10" s="22" t="s">
        <v>36</v>
      </c>
      <c r="P10" s="22" t="s">
        <v>36</v>
      </c>
      <c r="Q10" s="22" t="s">
        <v>36</v>
      </c>
      <c r="R10" s="22" t="s">
        <v>36</v>
      </c>
      <c r="S10" s="22" t="s">
        <v>36</v>
      </c>
      <c r="T10" s="22" t="s">
        <v>36</v>
      </c>
      <c r="U10" s="22" t="s">
        <v>36</v>
      </c>
      <c r="V10" s="22" t="s">
        <v>36</v>
      </c>
      <c r="W10" s="22" t="s">
        <v>36</v>
      </c>
      <c r="X10" s="22" t="s">
        <v>36</v>
      </c>
      <c r="Y10" s="13" t="s">
        <v>40</v>
      </c>
      <c r="Z10" s="137" t="s">
        <v>41</v>
      </c>
      <c r="AA10" s="137" t="s">
        <v>56</v>
      </c>
      <c r="AB10" s="137" t="s">
        <v>57</v>
      </c>
      <c r="AC10" s="197" t="s">
        <v>58</v>
      </c>
      <c r="AD10" s="43" t="str">
        <f>IF('LP III'!J14&gt;=60,"Lansia"," ")</f>
        <v xml:space="preserve"> </v>
      </c>
      <c r="AE10" s="157"/>
      <c r="AF10" s="104" t="s">
        <v>46</v>
      </c>
      <c r="AG10" s="132" t="s">
        <v>36</v>
      </c>
    </row>
    <row r="11" spans="1:35">
      <c r="A11" s="97"/>
      <c r="B11" s="156">
        <f t="shared" si="0"/>
        <v>4</v>
      </c>
      <c r="C11" s="137"/>
      <c r="D11" s="135" t="s">
        <v>1040</v>
      </c>
      <c r="E11" s="136"/>
      <c r="F11" s="13" t="s">
        <v>21</v>
      </c>
      <c r="G11" s="137" t="s">
        <v>36</v>
      </c>
      <c r="H11" s="137" t="s">
        <v>115</v>
      </c>
      <c r="I11" s="139" t="s">
        <v>1041</v>
      </c>
      <c r="J11" s="24">
        <f>'LP III'!$A$2-RIGHT(I11,4)</f>
        <v>6</v>
      </c>
      <c r="K11" s="22" t="s">
        <v>36</v>
      </c>
      <c r="L11" s="22" t="s">
        <v>40</v>
      </c>
      <c r="M11" s="22" t="s">
        <v>36</v>
      </c>
      <c r="N11" s="22" t="s">
        <v>36</v>
      </c>
      <c r="O11" s="22" t="s">
        <v>36</v>
      </c>
      <c r="P11" s="22" t="s">
        <v>36</v>
      </c>
      <c r="Q11" s="22" t="s">
        <v>36</v>
      </c>
      <c r="R11" s="22" t="s">
        <v>36</v>
      </c>
      <c r="S11" s="22" t="s">
        <v>36</v>
      </c>
      <c r="T11" s="22" t="s">
        <v>36</v>
      </c>
      <c r="U11" s="22" t="s">
        <v>36</v>
      </c>
      <c r="V11" s="22" t="s">
        <v>36</v>
      </c>
      <c r="W11" s="22" t="s">
        <v>36</v>
      </c>
      <c r="X11" s="22" t="s">
        <v>40</v>
      </c>
      <c r="Y11" s="13" t="s">
        <v>36</v>
      </c>
      <c r="Z11" s="137" t="s">
        <v>228</v>
      </c>
      <c r="AA11" s="137" t="s">
        <v>56</v>
      </c>
      <c r="AB11" s="137" t="s">
        <v>57</v>
      </c>
      <c r="AC11" s="197" t="s">
        <v>58</v>
      </c>
      <c r="AD11" s="43" t="str">
        <f>IF('LP III'!J15&gt;=60,"Lansia"," ")</f>
        <v xml:space="preserve"> </v>
      </c>
      <c r="AE11" s="157"/>
      <c r="AF11" s="104" t="s">
        <v>46</v>
      </c>
      <c r="AG11" s="132" t="s">
        <v>36</v>
      </c>
    </row>
    <row r="12" spans="1:35">
      <c r="A12" s="97">
        <v>2</v>
      </c>
      <c r="B12" s="156">
        <f t="shared" si="0"/>
        <v>5</v>
      </c>
      <c r="C12" s="79" t="s">
        <v>993</v>
      </c>
      <c r="D12" s="183" t="s">
        <v>1042</v>
      </c>
      <c r="E12" s="158" t="s">
        <v>35</v>
      </c>
      <c r="F12" s="13" t="s">
        <v>21</v>
      </c>
      <c r="G12" s="22" t="s">
        <v>36</v>
      </c>
      <c r="H12" s="13" t="s">
        <v>145</v>
      </c>
      <c r="I12" s="184" t="s">
        <v>1043</v>
      </c>
      <c r="J12" s="24">
        <f>'LP V'!$A$2-RIGHT(I12,4)</f>
        <v>52</v>
      </c>
      <c r="K12" s="13" t="s">
        <v>1044</v>
      </c>
      <c r="L12" s="13" t="s">
        <v>40</v>
      </c>
      <c r="M12" s="22" t="s">
        <v>36</v>
      </c>
      <c r="N12" s="13" t="s">
        <v>40</v>
      </c>
      <c r="O12" s="22" t="s">
        <v>36</v>
      </c>
      <c r="P12" s="13" t="s">
        <v>40</v>
      </c>
      <c r="Q12" s="22" t="s">
        <v>36</v>
      </c>
      <c r="R12" s="13" t="s">
        <v>40</v>
      </c>
      <c r="S12" s="22" t="s">
        <v>36</v>
      </c>
      <c r="T12" s="22" t="s">
        <v>36</v>
      </c>
      <c r="U12" s="22" t="s">
        <v>36</v>
      </c>
      <c r="V12" s="22" t="s">
        <v>36</v>
      </c>
      <c r="W12" s="22" t="s">
        <v>36</v>
      </c>
      <c r="X12" s="22" t="s">
        <v>36</v>
      </c>
      <c r="Y12" s="22" t="s">
        <v>36</v>
      </c>
      <c r="Z12" s="22" t="s">
        <v>55</v>
      </c>
      <c r="AA12" s="79" t="s">
        <v>192</v>
      </c>
      <c r="AB12" s="79" t="s">
        <v>43</v>
      </c>
      <c r="AC12" s="103" t="s">
        <v>44</v>
      </c>
      <c r="AD12" s="43" t="str">
        <f>IF('LP III'!J16&gt;=60,"Lansia"," ")</f>
        <v xml:space="preserve"> </v>
      </c>
      <c r="AE12" s="157" t="s">
        <v>1034</v>
      </c>
      <c r="AF12" s="104" t="s">
        <v>46</v>
      </c>
      <c r="AG12" s="132" t="s">
        <v>36</v>
      </c>
    </row>
    <row r="13" spans="1:35">
      <c r="A13" s="97"/>
      <c r="B13" s="156">
        <f t="shared" si="0"/>
        <v>6</v>
      </c>
      <c r="C13" s="22"/>
      <c r="D13" s="183" t="s">
        <v>1045</v>
      </c>
      <c r="E13" s="158"/>
      <c r="F13" s="22" t="s">
        <v>36</v>
      </c>
      <c r="G13" s="13" t="s">
        <v>22</v>
      </c>
      <c r="H13" s="13" t="s">
        <v>173</v>
      </c>
      <c r="I13" s="184" t="s">
        <v>1046</v>
      </c>
      <c r="J13" s="24">
        <f>'LP V'!$A$2-RIGHT(I13,4)</f>
        <v>50</v>
      </c>
      <c r="K13" s="22" t="s">
        <v>36</v>
      </c>
      <c r="L13" s="22" t="s">
        <v>36</v>
      </c>
      <c r="M13" s="13" t="s">
        <v>40</v>
      </c>
      <c r="N13" s="22" t="s">
        <v>36</v>
      </c>
      <c r="O13" s="13" t="s">
        <v>40</v>
      </c>
      <c r="P13" s="22" t="s">
        <v>36</v>
      </c>
      <c r="Q13" s="13" t="s">
        <v>40</v>
      </c>
      <c r="R13" s="22" t="s">
        <v>36</v>
      </c>
      <c r="S13" s="13" t="s">
        <v>40</v>
      </c>
      <c r="T13" s="22" t="s">
        <v>36</v>
      </c>
      <c r="U13" s="22" t="s">
        <v>36</v>
      </c>
      <c r="V13" s="22" t="s">
        <v>36</v>
      </c>
      <c r="W13" s="22" t="s">
        <v>36</v>
      </c>
      <c r="X13" s="22" t="s">
        <v>36</v>
      </c>
      <c r="Y13" s="22" t="s">
        <v>36</v>
      </c>
      <c r="Z13" s="22" t="s">
        <v>55</v>
      </c>
      <c r="AA13" s="79" t="s">
        <v>51</v>
      </c>
      <c r="AB13" s="79" t="s">
        <v>43</v>
      </c>
      <c r="AC13" s="103" t="s">
        <v>52</v>
      </c>
      <c r="AD13" s="43" t="str">
        <f>IF('LP III'!J17&gt;=60,"Lansia"," ")</f>
        <v xml:space="preserve"> </v>
      </c>
      <c r="AE13" s="157"/>
      <c r="AF13" s="104"/>
      <c r="AG13" s="132"/>
    </row>
    <row r="14" spans="1:35">
      <c r="A14" s="97"/>
      <c r="B14" s="156">
        <f t="shared" si="0"/>
        <v>7</v>
      </c>
      <c r="C14" s="22"/>
      <c r="D14" s="183" t="s">
        <v>1047</v>
      </c>
      <c r="E14" s="158"/>
      <c r="F14" s="13" t="s">
        <v>21</v>
      </c>
      <c r="G14" s="22" t="s">
        <v>36</v>
      </c>
      <c r="H14" s="13" t="s">
        <v>219</v>
      </c>
      <c r="I14" s="184" t="s">
        <v>1048</v>
      </c>
      <c r="J14" s="24">
        <f>'LP V'!$A$2-RIGHT(I14,4)</f>
        <v>32</v>
      </c>
      <c r="K14" s="22" t="s">
        <v>36</v>
      </c>
      <c r="L14" s="13" t="s">
        <v>40</v>
      </c>
      <c r="M14" s="22" t="s">
        <v>36</v>
      </c>
      <c r="N14" s="13" t="s">
        <v>40</v>
      </c>
      <c r="O14" s="22" t="s">
        <v>36</v>
      </c>
      <c r="P14" s="22" t="s">
        <v>36</v>
      </c>
      <c r="Q14" s="22" t="s">
        <v>36</v>
      </c>
      <c r="R14" s="22" t="s">
        <v>36</v>
      </c>
      <c r="S14" s="22" t="s">
        <v>36</v>
      </c>
      <c r="T14" s="13" t="s">
        <v>40</v>
      </c>
      <c r="U14" s="22" t="s">
        <v>36</v>
      </c>
      <c r="V14" s="22" t="s">
        <v>36</v>
      </c>
      <c r="W14" s="22" t="s">
        <v>36</v>
      </c>
      <c r="X14" s="22" t="s">
        <v>36</v>
      </c>
      <c r="Y14" s="22" t="s">
        <v>36</v>
      </c>
      <c r="Z14" s="79" t="s">
        <v>75</v>
      </c>
      <c r="AA14" s="102" t="s">
        <v>76</v>
      </c>
      <c r="AB14" s="79" t="s">
        <v>57</v>
      </c>
      <c r="AC14" s="103" t="s">
        <v>58</v>
      </c>
      <c r="AD14" s="43" t="str">
        <f>IF('LP III'!J18&gt;=60,"Lansia"," ")</f>
        <v xml:space="preserve"> </v>
      </c>
      <c r="AE14" s="157"/>
      <c r="AF14" s="104"/>
      <c r="AG14" s="132"/>
    </row>
    <row r="15" spans="1:35">
      <c r="A15" s="97"/>
      <c r="B15" s="156">
        <f t="shared" si="0"/>
        <v>8</v>
      </c>
      <c r="C15" s="22"/>
      <c r="D15" s="183" t="s">
        <v>1049</v>
      </c>
      <c r="E15" s="158"/>
      <c r="F15" s="13" t="s">
        <v>21</v>
      </c>
      <c r="G15" s="22" t="s">
        <v>36</v>
      </c>
      <c r="H15" s="13" t="s">
        <v>86</v>
      </c>
      <c r="I15" s="184" t="s">
        <v>1050</v>
      </c>
      <c r="J15" s="24">
        <f>'LP V'!$A$2-RIGHT(I15,4)</f>
        <v>23</v>
      </c>
      <c r="K15" s="22" t="s">
        <v>36</v>
      </c>
      <c r="L15" s="13" t="s">
        <v>40</v>
      </c>
      <c r="M15" s="22" t="s">
        <v>36</v>
      </c>
      <c r="N15" s="22" t="s">
        <v>36</v>
      </c>
      <c r="O15" s="22" t="s">
        <v>36</v>
      </c>
      <c r="P15" s="22" t="s">
        <v>36</v>
      </c>
      <c r="Q15" s="22" t="s">
        <v>36</v>
      </c>
      <c r="R15" s="22" t="s">
        <v>36</v>
      </c>
      <c r="S15" s="22" t="s">
        <v>36</v>
      </c>
      <c r="T15" s="13" t="s">
        <v>40</v>
      </c>
      <c r="U15" s="22" t="s">
        <v>36</v>
      </c>
      <c r="V15" s="22" t="s">
        <v>36</v>
      </c>
      <c r="W15" s="22" t="s">
        <v>36</v>
      </c>
      <c r="X15" s="22" t="s">
        <v>36</v>
      </c>
      <c r="Y15" s="22" t="s">
        <v>36</v>
      </c>
      <c r="Z15" s="79" t="s">
        <v>75</v>
      </c>
      <c r="AA15" s="79" t="s">
        <v>94</v>
      </c>
      <c r="AB15" s="79" t="s">
        <v>57</v>
      </c>
      <c r="AC15" s="103" t="s">
        <v>58</v>
      </c>
      <c r="AD15" s="43" t="str">
        <f>IF('LP III'!J19&gt;=60,"Lansia"," ")</f>
        <v xml:space="preserve"> </v>
      </c>
      <c r="AE15" s="157"/>
      <c r="AF15" s="104"/>
      <c r="AG15" s="132"/>
    </row>
    <row r="16" spans="1:35">
      <c r="A16" s="97"/>
      <c r="B16" s="156"/>
      <c r="C16" s="22"/>
      <c r="D16" s="135" t="s">
        <v>1051</v>
      </c>
      <c r="E16" s="136" t="s">
        <v>35</v>
      </c>
      <c r="F16" s="13" t="s">
        <v>21</v>
      </c>
      <c r="G16" s="22" t="s">
        <v>36</v>
      </c>
      <c r="H16" s="138" t="s">
        <v>115</v>
      </c>
      <c r="I16" s="139" t="s">
        <v>1052</v>
      </c>
      <c r="J16" s="24">
        <f>$A$2-RIGHT(I16,4)</f>
        <v>46</v>
      </c>
      <c r="K16" s="22" t="s">
        <v>36</v>
      </c>
      <c r="L16" s="13" t="s">
        <v>40</v>
      </c>
      <c r="M16" s="22" t="s">
        <v>36</v>
      </c>
      <c r="N16" s="13" t="s">
        <v>40</v>
      </c>
      <c r="O16" s="22" t="s">
        <v>36</v>
      </c>
      <c r="P16" s="13" t="s">
        <v>40</v>
      </c>
      <c r="Q16" s="22" t="s">
        <v>36</v>
      </c>
      <c r="R16" s="13" t="s">
        <v>40</v>
      </c>
      <c r="S16" s="22" t="s">
        <v>36</v>
      </c>
      <c r="T16" s="22" t="s">
        <v>36</v>
      </c>
      <c r="U16" s="22" t="s">
        <v>36</v>
      </c>
      <c r="V16" s="22" t="s">
        <v>36</v>
      </c>
      <c r="W16" s="22" t="s">
        <v>36</v>
      </c>
      <c r="X16" s="22" t="s">
        <v>36</v>
      </c>
      <c r="Y16" s="22" t="s">
        <v>36</v>
      </c>
      <c r="Z16" s="79" t="s">
        <v>55</v>
      </c>
      <c r="AA16" s="134" t="s">
        <v>254</v>
      </c>
      <c r="AB16" s="134" t="s">
        <v>43</v>
      </c>
      <c r="AC16" s="141" t="s">
        <v>140</v>
      </c>
      <c r="AE16" s="157"/>
      <c r="AF16" s="104"/>
      <c r="AG16" s="132"/>
    </row>
    <row r="17" spans="1:33">
      <c r="A17" s="97">
        <v>3</v>
      </c>
      <c r="B17" s="156">
        <f>B15+1</f>
        <v>9</v>
      </c>
      <c r="C17" s="79" t="s">
        <v>993</v>
      </c>
      <c r="D17" s="183" t="s">
        <v>1053</v>
      </c>
      <c r="E17" s="167" t="s">
        <v>35</v>
      </c>
      <c r="F17" s="13" t="s">
        <v>21</v>
      </c>
      <c r="G17" s="22" t="s">
        <v>36</v>
      </c>
      <c r="H17" s="13" t="s">
        <v>115</v>
      </c>
      <c r="I17" s="184" t="s">
        <v>1054</v>
      </c>
      <c r="J17" s="24">
        <f>'LP III'!$A$2-RIGHT(I17,4)</f>
        <v>57</v>
      </c>
      <c r="K17" s="13" t="s">
        <v>1055</v>
      </c>
      <c r="L17" s="13" t="s">
        <v>40</v>
      </c>
      <c r="M17" s="22" t="s">
        <v>36</v>
      </c>
      <c r="N17" s="13" t="s">
        <v>40</v>
      </c>
      <c r="O17" s="22" t="s">
        <v>36</v>
      </c>
      <c r="P17" s="13" t="s">
        <v>40</v>
      </c>
      <c r="Q17" s="22" t="s">
        <v>36</v>
      </c>
      <c r="R17" s="13" t="s">
        <v>40</v>
      </c>
      <c r="S17" s="22" t="s">
        <v>36</v>
      </c>
      <c r="T17" s="22" t="s">
        <v>36</v>
      </c>
      <c r="U17" s="22" t="s">
        <v>36</v>
      </c>
      <c r="V17" s="22" t="s">
        <v>36</v>
      </c>
      <c r="W17" s="22" t="s">
        <v>36</v>
      </c>
      <c r="X17" s="22" t="s">
        <v>36</v>
      </c>
      <c r="Y17" s="22" t="s">
        <v>36</v>
      </c>
      <c r="Z17" s="79" t="s">
        <v>1028</v>
      </c>
      <c r="AA17" s="214" t="s">
        <v>167</v>
      </c>
      <c r="AB17" s="79" t="s">
        <v>43</v>
      </c>
      <c r="AC17" s="103" t="s">
        <v>44</v>
      </c>
      <c r="AD17" s="43" t="str">
        <f>IF('LP III'!J20&gt;=60,"Lansia"," ")</f>
        <v xml:space="preserve"> </v>
      </c>
      <c r="AE17" s="157"/>
      <c r="AF17" s="104"/>
      <c r="AG17" s="132"/>
    </row>
    <row r="18" spans="1:33">
      <c r="A18" s="97"/>
      <c r="B18" s="156">
        <f t="shared" si="0"/>
        <v>10</v>
      </c>
      <c r="C18" s="22" t="s">
        <v>36</v>
      </c>
      <c r="D18" s="183" t="s">
        <v>1056</v>
      </c>
      <c r="E18" s="167"/>
      <c r="F18" s="22" t="s">
        <v>36</v>
      </c>
      <c r="G18" s="13" t="s">
        <v>22</v>
      </c>
      <c r="H18" s="13" t="s">
        <v>173</v>
      </c>
      <c r="I18" s="184" t="s">
        <v>1057</v>
      </c>
      <c r="J18" s="24">
        <f>'LP III'!$A$2-RIGHT(I18,4)</f>
        <v>57</v>
      </c>
      <c r="K18" s="22" t="s">
        <v>36</v>
      </c>
      <c r="L18" s="22" t="s">
        <v>36</v>
      </c>
      <c r="M18" s="13" t="s">
        <v>40</v>
      </c>
      <c r="N18" s="22" t="s">
        <v>36</v>
      </c>
      <c r="O18" s="13" t="s">
        <v>40</v>
      </c>
      <c r="P18" s="22" t="s">
        <v>36</v>
      </c>
      <c r="Q18" s="13" t="s">
        <v>40</v>
      </c>
      <c r="R18" s="22" t="s">
        <v>36</v>
      </c>
      <c r="S18" s="13" t="s">
        <v>40</v>
      </c>
      <c r="T18" s="22" t="s">
        <v>36</v>
      </c>
      <c r="U18" s="22" t="s">
        <v>36</v>
      </c>
      <c r="V18" s="22" t="s">
        <v>36</v>
      </c>
      <c r="W18" s="22" t="s">
        <v>36</v>
      </c>
      <c r="X18" s="22" t="s">
        <v>36</v>
      </c>
      <c r="Y18" s="22" t="s">
        <v>36</v>
      </c>
      <c r="Z18" s="79" t="s">
        <v>75</v>
      </c>
      <c r="AA18" s="102" t="s">
        <v>207</v>
      </c>
      <c r="AB18" s="79" t="s">
        <v>43</v>
      </c>
      <c r="AC18" s="103" t="s">
        <v>52</v>
      </c>
      <c r="AD18" s="43" t="str">
        <f>IF('LP III'!J21&gt;=60,"Lansia"," ")</f>
        <v xml:space="preserve"> </v>
      </c>
      <c r="AE18" s="157"/>
      <c r="AF18" s="104"/>
      <c r="AG18" s="132"/>
    </row>
    <row r="19" spans="1:33">
      <c r="A19" s="97"/>
      <c r="B19" s="156">
        <f t="shared" si="0"/>
        <v>11</v>
      </c>
      <c r="C19" s="22" t="s">
        <v>36</v>
      </c>
      <c r="D19" s="183" t="s">
        <v>1058</v>
      </c>
      <c r="E19" s="158"/>
      <c r="F19" s="13" t="s">
        <v>21</v>
      </c>
      <c r="G19" s="22" t="s">
        <v>36</v>
      </c>
      <c r="H19" s="13" t="s">
        <v>813</v>
      </c>
      <c r="I19" s="184" t="s">
        <v>1059</v>
      </c>
      <c r="J19" s="24">
        <f>'LP III'!$A$2-RIGHT(I19,4)</f>
        <v>19</v>
      </c>
      <c r="K19" s="22" t="s">
        <v>36</v>
      </c>
      <c r="L19" s="13" t="s">
        <v>40</v>
      </c>
      <c r="M19" s="22" t="s">
        <v>36</v>
      </c>
      <c r="N19" s="22" t="s">
        <v>36</v>
      </c>
      <c r="O19" s="22" t="s">
        <v>36</v>
      </c>
      <c r="P19" s="22" t="s">
        <v>36</v>
      </c>
      <c r="Q19" s="22" t="s">
        <v>36</v>
      </c>
      <c r="R19" s="22" t="s">
        <v>36</v>
      </c>
      <c r="S19" s="22" t="s">
        <v>36</v>
      </c>
      <c r="T19" s="13" t="s">
        <v>40</v>
      </c>
      <c r="U19" s="22" t="s">
        <v>36</v>
      </c>
      <c r="V19" s="22" t="s">
        <v>36</v>
      </c>
      <c r="W19" s="22" t="s">
        <v>36</v>
      </c>
      <c r="X19" s="22" t="s">
        <v>36</v>
      </c>
      <c r="Y19" s="22" t="s">
        <v>36</v>
      </c>
      <c r="Z19" s="79" t="s">
        <v>55</v>
      </c>
      <c r="AA19" s="102" t="s">
        <v>56</v>
      </c>
      <c r="AB19" s="79" t="s">
        <v>57</v>
      </c>
      <c r="AC19" s="103" t="s">
        <v>58</v>
      </c>
      <c r="AD19" s="43" t="str">
        <f>IF('LP III'!J22&gt;=60,"Lansia"," ")</f>
        <v xml:space="preserve"> </v>
      </c>
      <c r="AE19" s="157"/>
      <c r="AF19" s="104"/>
      <c r="AG19" s="132"/>
    </row>
    <row r="20" spans="1:33">
      <c r="A20" s="97">
        <v>4</v>
      </c>
      <c r="B20" s="156">
        <f t="shared" si="0"/>
        <v>12</v>
      </c>
      <c r="C20" s="79" t="s">
        <v>993</v>
      </c>
      <c r="D20" s="135" t="s">
        <v>1060</v>
      </c>
      <c r="E20" s="142" t="s">
        <v>35</v>
      </c>
      <c r="F20" s="13" t="s">
        <v>21</v>
      </c>
      <c r="G20" s="22" t="s">
        <v>36</v>
      </c>
      <c r="H20" s="22" t="s">
        <v>115</v>
      </c>
      <c r="I20" s="22" t="s">
        <v>1061</v>
      </c>
      <c r="J20" s="24">
        <f>'LP III'!$A$2-RIGHT(I20,4)</f>
        <v>28</v>
      </c>
      <c r="K20" s="137" t="s">
        <v>1062</v>
      </c>
      <c r="L20" s="13" t="s">
        <v>40</v>
      </c>
      <c r="M20" s="22" t="s">
        <v>36</v>
      </c>
      <c r="N20" s="13" t="s">
        <v>40</v>
      </c>
      <c r="O20" s="22" t="s">
        <v>36</v>
      </c>
      <c r="P20" s="13" t="s">
        <v>40</v>
      </c>
      <c r="Q20" s="22" t="s">
        <v>36</v>
      </c>
      <c r="R20" s="13" t="s">
        <v>40</v>
      </c>
      <c r="S20" s="22" t="s">
        <v>36</v>
      </c>
      <c r="T20" s="22" t="s">
        <v>36</v>
      </c>
      <c r="U20" s="22" t="s">
        <v>36</v>
      </c>
      <c r="V20" s="22" t="s">
        <v>36</v>
      </c>
      <c r="W20" s="22" t="s">
        <v>36</v>
      </c>
      <c r="X20" s="22" t="s">
        <v>36</v>
      </c>
      <c r="Y20" s="22" t="s">
        <v>36</v>
      </c>
      <c r="Z20" s="134" t="s">
        <v>75</v>
      </c>
      <c r="AA20" s="140" t="s">
        <v>76</v>
      </c>
      <c r="AB20" s="134" t="s">
        <v>43</v>
      </c>
      <c r="AC20" s="141" t="s">
        <v>44</v>
      </c>
      <c r="AD20" s="43" t="str">
        <f>IF('LP III'!J23&gt;=60,"Lansia"," ")</f>
        <v xml:space="preserve"> </v>
      </c>
      <c r="AE20" s="157"/>
      <c r="AF20" s="104"/>
      <c r="AG20" s="132"/>
    </row>
    <row r="21" spans="1:33">
      <c r="A21" s="97"/>
      <c r="B21" s="156">
        <f t="shared" si="0"/>
        <v>13</v>
      </c>
      <c r="C21" s="134"/>
      <c r="D21" s="183" t="s">
        <v>1063</v>
      </c>
      <c r="E21" s="158"/>
      <c r="F21" s="22" t="s">
        <v>36</v>
      </c>
      <c r="G21" s="13" t="s">
        <v>22</v>
      </c>
      <c r="H21" s="13" t="s">
        <v>86</v>
      </c>
      <c r="I21" s="184" t="s">
        <v>1064</v>
      </c>
      <c r="J21" s="24">
        <f>'LP III'!$A$2-RIGHT(I21,4)</f>
        <v>28</v>
      </c>
      <c r="K21" s="22" t="s">
        <v>36</v>
      </c>
      <c r="L21" s="22" t="s">
        <v>36</v>
      </c>
      <c r="M21" s="13" t="s">
        <v>40</v>
      </c>
      <c r="N21" s="22" t="s">
        <v>36</v>
      </c>
      <c r="O21" s="13" t="s">
        <v>40</v>
      </c>
      <c r="P21" s="22" t="s">
        <v>36</v>
      </c>
      <c r="Q21" s="13" t="s">
        <v>40</v>
      </c>
      <c r="R21" s="22" t="s">
        <v>36</v>
      </c>
      <c r="S21" s="13" t="s">
        <v>40</v>
      </c>
      <c r="T21" s="22" t="s">
        <v>36</v>
      </c>
      <c r="U21" s="22" t="s">
        <v>36</v>
      </c>
      <c r="V21" s="22" t="s">
        <v>36</v>
      </c>
      <c r="W21" s="22" t="s">
        <v>36</v>
      </c>
      <c r="X21" s="22" t="s">
        <v>36</v>
      </c>
      <c r="Y21" s="22" t="s">
        <v>36</v>
      </c>
      <c r="Z21" s="79" t="s">
        <v>55</v>
      </c>
      <c r="AA21" s="140" t="s">
        <v>76</v>
      </c>
      <c r="AB21" s="79" t="s">
        <v>43</v>
      </c>
      <c r="AC21" s="103" t="s">
        <v>52</v>
      </c>
      <c r="AD21" s="43" t="str">
        <f>IF('LP III'!J24&gt;=60,"Lansia"," ")</f>
        <v xml:space="preserve"> </v>
      </c>
      <c r="AE21" s="157"/>
      <c r="AF21" s="104"/>
      <c r="AG21" s="132"/>
    </row>
    <row r="22" spans="1:33">
      <c r="A22" s="97"/>
      <c r="B22" s="156">
        <f t="shared" si="0"/>
        <v>14</v>
      </c>
      <c r="C22" s="134"/>
      <c r="D22" s="135" t="s">
        <v>1065</v>
      </c>
      <c r="E22" s="136"/>
      <c r="F22" s="22" t="s">
        <v>36</v>
      </c>
      <c r="G22" s="13" t="s">
        <v>22</v>
      </c>
      <c r="H22" s="138" t="s">
        <v>115</v>
      </c>
      <c r="I22" s="139" t="s">
        <v>1066</v>
      </c>
      <c r="J22" s="24">
        <f>'LP III'!$A$2-RIGHT(I22,4)</f>
        <v>2</v>
      </c>
      <c r="K22" s="137"/>
      <c r="L22" s="22" t="s">
        <v>36</v>
      </c>
      <c r="M22" s="13" t="s">
        <v>40</v>
      </c>
      <c r="N22" s="22" t="s">
        <v>36</v>
      </c>
      <c r="O22" s="22" t="s">
        <v>36</v>
      </c>
      <c r="P22" s="22" t="s">
        <v>36</v>
      </c>
      <c r="Q22" s="22" t="s">
        <v>36</v>
      </c>
      <c r="R22" s="22" t="s">
        <v>36</v>
      </c>
      <c r="S22" s="22" t="s">
        <v>36</v>
      </c>
      <c r="T22" s="22" t="s">
        <v>36</v>
      </c>
      <c r="U22" s="22" t="s">
        <v>36</v>
      </c>
      <c r="V22" s="22" t="s">
        <v>36</v>
      </c>
      <c r="W22" s="22" t="s">
        <v>36</v>
      </c>
      <c r="X22" s="22" t="s">
        <v>36</v>
      </c>
      <c r="Y22" s="13" t="s">
        <v>40</v>
      </c>
      <c r="Z22" s="194" t="s">
        <v>36</v>
      </c>
      <c r="AA22" s="140" t="s">
        <v>36</v>
      </c>
      <c r="AB22" s="134" t="s">
        <v>57</v>
      </c>
      <c r="AC22" s="141" t="s">
        <v>58</v>
      </c>
      <c r="AD22" s="43" t="str">
        <f>IF('LP III'!J25&gt;=60,"Lansia"," ")</f>
        <v>Lansia</v>
      </c>
      <c r="AE22" s="157"/>
      <c r="AF22" s="104"/>
      <c r="AG22" s="132"/>
    </row>
    <row r="23" spans="1:33">
      <c r="A23" s="97">
        <v>5</v>
      </c>
      <c r="B23" s="156">
        <f t="shared" si="0"/>
        <v>15</v>
      </c>
      <c r="C23" s="79" t="s">
        <v>993</v>
      </c>
      <c r="D23" s="183" t="s">
        <v>1067</v>
      </c>
      <c r="E23" s="167" t="s">
        <v>35</v>
      </c>
      <c r="F23" s="22" t="s">
        <v>36</v>
      </c>
      <c r="G23" s="13" t="s">
        <v>22</v>
      </c>
      <c r="H23" s="13" t="s">
        <v>813</v>
      </c>
      <c r="I23" s="184" t="s">
        <v>1068</v>
      </c>
      <c r="J23" s="24">
        <f>'LP III'!$A$2-RIGHT(I23,4)</f>
        <v>82</v>
      </c>
      <c r="K23" s="13" t="s">
        <v>82</v>
      </c>
      <c r="L23" s="22" t="s">
        <v>36</v>
      </c>
      <c r="M23" s="13" t="s">
        <v>40</v>
      </c>
      <c r="N23" s="22" t="s">
        <v>36</v>
      </c>
      <c r="O23" s="13" t="s">
        <v>40</v>
      </c>
      <c r="P23" s="22" t="s">
        <v>36</v>
      </c>
      <c r="Q23" s="13" t="s">
        <v>40</v>
      </c>
      <c r="R23" s="22" t="s">
        <v>36</v>
      </c>
      <c r="S23" s="13" t="s">
        <v>40</v>
      </c>
      <c r="T23" s="22" t="s">
        <v>36</v>
      </c>
      <c r="U23" s="22" t="s">
        <v>36</v>
      </c>
      <c r="V23" s="22" t="s">
        <v>36</v>
      </c>
      <c r="W23" s="22" t="s">
        <v>36</v>
      </c>
      <c r="X23" s="22" t="s">
        <v>36</v>
      </c>
      <c r="Y23" s="22" t="s">
        <v>36</v>
      </c>
      <c r="Z23" s="79" t="s">
        <v>447</v>
      </c>
      <c r="AA23" s="102" t="s">
        <v>51</v>
      </c>
      <c r="AB23" s="79" t="s">
        <v>43</v>
      </c>
      <c r="AC23" s="103" t="s">
        <v>52</v>
      </c>
      <c r="AD23" s="43" t="str">
        <f>IF('LP III'!J26&gt;=60,"Lansia"," ")</f>
        <v xml:space="preserve"> </v>
      </c>
      <c r="AE23" s="157"/>
      <c r="AF23" s="104"/>
      <c r="AG23" s="132"/>
    </row>
    <row r="24" spans="1:33">
      <c r="A24" s="97"/>
      <c r="B24" s="156">
        <f t="shared" si="0"/>
        <v>16</v>
      </c>
      <c r="C24" s="22"/>
      <c r="D24" s="183" t="s">
        <v>1069</v>
      </c>
      <c r="E24" s="167"/>
      <c r="F24" s="22" t="s">
        <v>36</v>
      </c>
      <c r="G24" s="13" t="s">
        <v>22</v>
      </c>
      <c r="H24" s="13" t="s">
        <v>86</v>
      </c>
      <c r="I24" s="184" t="s">
        <v>1070</v>
      </c>
      <c r="J24" s="24">
        <f>'LP III'!$A$2-RIGHT(I24,4)</f>
        <v>26</v>
      </c>
      <c r="K24" s="22" t="s">
        <v>36</v>
      </c>
      <c r="L24" s="22" t="s">
        <v>36</v>
      </c>
      <c r="M24" s="13" t="s">
        <v>40</v>
      </c>
      <c r="N24" s="22" t="s">
        <v>36</v>
      </c>
      <c r="O24" s="22" t="s">
        <v>36</v>
      </c>
      <c r="P24" s="22" t="s">
        <v>36</v>
      </c>
      <c r="Q24" s="22" t="s">
        <v>36</v>
      </c>
      <c r="R24" s="22" t="s">
        <v>36</v>
      </c>
      <c r="S24" s="22" t="s">
        <v>36</v>
      </c>
      <c r="T24" s="22" t="s">
        <v>36</v>
      </c>
      <c r="U24" s="13" t="s">
        <v>40</v>
      </c>
      <c r="V24" s="22" t="s">
        <v>36</v>
      </c>
      <c r="W24" s="22" t="s">
        <v>36</v>
      </c>
      <c r="X24" s="22" t="s">
        <v>36</v>
      </c>
      <c r="Y24" s="22" t="s">
        <v>36</v>
      </c>
      <c r="Z24" s="79" t="s">
        <v>55</v>
      </c>
      <c r="AA24" s="102" t="s">
        <v>56</v>
      </c>
      <c r="AB24" s="79" t="s">
        <v>57</v>
      </c>
      <c r="AC24" s="103" t="s">
        <v>58</v>
      </c>
      <c r="AD24" s="43" t="str">
        <f>IF('LP III'!J27&gt;=60,"Lansia"," ")</f>
        <v xml:space="preserve"> </v>
      </c>
      <c r="AE24" s="157"/>
      <c r="AF24" s="104"/>
      <c r="AG24" s="132"/>
    </row>
    <row r="25" spans="1:33">
      <c r="A25" s="97"/>
      <c r="B25" s="156">
        <f t="shared" si="0"/>
        <v>17</v>
      </c>
      <c r="C25" s="22"/>
      <c r="D25" s="183" t="s">
        <v>1071</v>
      </c>
      <c r="E25" s="167"/>
      <c r="F25" s="13" t="s">
        <v>21</v>
      </c>
      <c r="G25" s="22" t="s">
        <v>36</v>
      </c>
      <c r="H25" s="13" t="s">
        <v>115</v>
      </c>
      <c r="I25" s="184" t="s">
        <v>1072</v>
      </c>
      <c r="J25" s="24">
        <f>'LP III'!$A$2-RIGHT(I25,4)</f>
        <v>6</v>
      </c>
      <c r="K25" s="22" t="s">
        <v>36</v>
      </c>
      <c r="L25" s="13" t="s">
        <v>40</v>
      </c>
      <c r="M25" s="22" t="s">
        <v>36</v>
      </c>
      <c r="N25" s="22" t="s">
        <v>36</v>
      </c>
      <c r="O25" s="22" t="s">
        <v>36</v>
      </c>
      <c r="P25" s="22" t="s">
        <v>36</v>
      </c>
      <c r="Q25" s="22" t="s">
        <v>36</v>
      </c>
      <c r="R25" s="22" t="s">
        <v>36</v>
      </c>
      <c r="S25" s="22" t="s">
        <v>36</v>
      </c>
      <c r="T25" s="22" t="s">
        <v>36</v>
      </c>
      <c r="U25" s="13" t="s">
        <v>36</v>
      </c>
      <c r="V25" s="22" t="s">
        <v>36</v>
      </c>
      <c r="W25" s="22" t="s">
        <v>36</v>
      </c>
      <c r="X25" s="22" t="s">
        <v>40</v>
      </c>
      <c r="Y25" s="22" t="s">
        <v>36</v>
      </c>
      <c r="Z25" s="102" t="s">
        <v>228</v>
      </c>
      <c r="AA25" s="102" t="s">
        <v>36</v>
      </c>
      <c r="AB25" s="79" t="s">
        <v>57</v>
      </c>
      <c r="AC25" s="103" t="s">
        <v>119</v>
      </c>
      <c r="AD25" s="43" t="str">
        <f>IF('LP III'!J28&gt;=60,"Lansia"," ")</f>
        <v xml:space="preserve"> </v>
      </c>
      <c r="AE25" s="157"/>
      <c r="AF25" s="104"/>
      <c r="AG25" s="132"/>
    </row>
    <row r="26" spans="1:33">
      <c r="A26" s="97"/>
      <c r="B26" s="156">
        <f t="shared" si="0"/>
        <v>18</v>
      </c>
      <c r="C26" s="22"/>
      <c r="D26" s="183" t="s">
        <v>1073</v>
      </c>
      <c r="E26" s="167"/>
      <c r="F26" s="22" t="s">
        <v>36</v>
      </c>
      <c r="G26" s="13" t="s">
        <v>22</v>
      </c>
      <c r="H26" s="13" t="s">
        <v>86</v>
      </c>
      <c r="I26" s="184" t="s">
        <v>1074</v>
      </c>
      <c r="J26" s="24">
        <f>'LP III'!$A$2-RIGHT(I26,4)</f>
        <v>17</v>
      </c>
      <c r="K26" s="22" t="s">
        <v>36</v>
      </c>
      <c r="L26" s="22" t="s">
        <v>36</v>
      </c>
      <c r="M26" s="22" t="s">
        <v>36</v>
      </c>
      <c r="N26" s="22" t="s">
        <v>36</v>
      </c>
      <c r="O26" s="22" t="s">
        <v>36</v>
      </c>
      <c r="P26" s="22" t="s">
        <v>36</v>
      </c>
      <c r="Q26" s="22" t="s">
        <v>36</v>
      </c>
      <c r="R26" s="22" t="s">
        <v>36</v>
      </c>
      <c r="S26" s="22" t="s">
        <v>36</v>
      </c>
      <c r="T26" s="22" t="s">
        <v>36</v>
      </c>
      <c r="U26" s="22" t="s">
        <v>36</v>
      </c>
      <c r="V26" s="22" t="s">
        <v>36</v>
      </c>
      <c r="W26" s="22" t="s">
        <v>40</v>
      </c>
      <c r="X26" s="22" t="s">
        <v>36</v>
      </c>
      <c r="Y26" s="22" t="s">
        <v>36</v>
      </c>
      <c r="Z26" s="102" t="s">
        <v>55</v>
      </c>
      <c r="AA26" s="102" t="s">
        <v>56</v>
      </c>
      <c r="AB26" s="79" t="s">
        <v>57</v>
      </c>
      <c r="AC26" s="103" t="s">
        <v>119</v>
      </c>
      <c r="AD26" s="43" t="str">
        <f>IF('LP III'!J29&gt;=60,"Lansia"," ")</f>
        <v xml:space="preserve"> </v>
      </c>
      <c r="AE26" s="157"/>
      <c r="AF26" s="104"/>
      <c r="AG26" s="132"/>
    </row>
    <row r="27" spans="1:33">
      <c r="A27" s="97">
        <v>6</v>
      </c>
      <c r="B27" s="156">
        <f t="shared" si="0"/>
        <v>19</v>
      </c>
      <c r="C27" s="79" t="s">
        <v>993</v>
      </c>
      <c r="D27" s="135" t="s">
        <v>1075</v>
      </c>
      <c r="E27" s="136" t="s">
        <v>35</v>
      </c>
      <c r="F27" s="22" t="s">
        <v>36</v>
      </c>
      <c r="G27" s="13" t="s">
        <v>22</v>
      </c>
      <c r="H27" s="138" t="s">
        <v>527</v>
      </c>
      <c r="I27" s="139" t="s">
        <v>1076</v>
      </c>
      <c r="J27" s="24">
        <f>'LP III'!$A$2-RIGHT(I27,4)</f>
        <v>45</v>
      </c>
      <c r="K27" s="137" t="s">
        <v>1077</v>
      </c>
      <c r="L27" s="13" t="s">
        <v>40</v>
      </c>
      <c r="M27" s="22" t="s">
        <v>36</v>
      </c>
      <c r="N27" s="22" t="s">
        <v>36</v>
      </c>
      <c r="O27" s="13" t="s">
        <v>40</v>
      </c>
      <c r="P27" s="13" t="s">
        <v>40</v>
      </c>
      <c r="Q27" s="22" t="s">
        <v>36</v>
      </c>
      <c r="R27" s="22" t="s">
        <v>36</v>
      </c>
      <c r="S27" s="13" t="s">
        <v>40</v>
      </c>
      <c r="T27" s="22" t="s">
        <v>36</v>
      </c>
      <c r="U27" s="22" t="s">
        <v>36</v>
      </c>
      <c r="V27" s="22" t="s">
        <v>36</v>
      </c>
      <c r="W27" s="22" t="s">
        <v>36</v>
      </c>
      <c r="X27" s="22" t="s">
        <v>36</v>
      </c>
      <c r="Y27" s="22" t="s">
        <v>36</v>
      </c>
      <c r="Z27" s="134" t="s">
        <v>449</v>
      </c>
      <c r="AA27" s="140" t="s">
        <v>51</v>
      </c>
      <c r="AB27" s="134" t="s">
        <v>43</v>
      </c>
      <c r="AC27" s="141" t="s">
        <v>52</v>
      </c>
      <c r="AD27" s="43" t="str">
        <f>IF('LP III'!J30&gt;=60,"Lansia"," ")</f>
        <v xml:space="preserve"> </v>
      </c>
      <c r="AE27" s="157"/>
      <c r="AF27" s="104"/>
      <c r="AG27" s="132"/>
    </row>
    <row r="28" spans="1:33">
      <c r="A28" s="97"/>
      <c r="B28" s="156">
        <f t="shared" si="0"/>
        <v>20</v>
      </c>
      <c r="C28" s="134"/>
      <c r="D28" s="135" t="s">
        <v>1078</v>
      </c>
      <c r="E28" s="136"/>
      <c r="F28" s="22" t="s">
        <v>36</v>
      </c>
      <c r="G28" s="13" t="s">
        <v>22</v>
      </c>
      <c r="H28" s="138" t="s">
        <v>35</v>
      </c>
      <c r="I28" s="139" t="s">
        <v>1079</v>
      </c>
      <c r="J28" s="24">
        <f>'LP III'!$A$2-RIGHT(I28,4)</f>
        <v>16</v>
      </c>
      <c r="K28" s="137"/>
      <c r="L28" s="22" t="s">
        <v>36</v>
      </c>
      <c r="M28" s="13" t="s">
        <v>40</v>
      </c>
      <c r="N28" s="22" t="s">
        <v>36</v>
      </c>
      <c r="O28" s="22" t="s">
        <v>36</v>
      </c>
      <c r="P28" s="22" t="s">
        <v>36</v>
      </c>
      <c r="Q28" s="22" t="s">
        <v>36</v>
      </c>
      <c r="R28" s="22" t="s">
        <v>36</v>
      </c>
      <c r="S28" s="22" t="s">
        <v>36</v>
      </c>
      <c r="T28" s="22" t="s">
        <v>36</v>
      </c>
      <c r="U28" s="22" t="s">
        <v>36</v>
      </c>
      <c r="V28" s="22" t="s">
        <v>36</v>
      </c>
      <c r="W28" s="13" t="s">
        <v>40</v>
      </c>
      <c r="X28" s="22" t="s">
        <v>36</v>
      </c>
      <c r="Y28" s="22" t="s">
        <v>36</v>
      </c>
      <c r="Z28" s="134" t="s">
        <v>50</v>
      </c>
      <c r="AA28" s="140" t="s">
        <v>56</v>
      </c>
      <c r="AB28" s="134" t="s">
        <v>57</v>
      </c>
      <c r="AC28" s="141" t="s">
        <v>58</v>
      </c>
      <c r="AD28" s="43" t="str">
        <f>IF('LP III'!J31&gt;=60,"Lansia"," ")</f>
        <v xml:space="preserve"> </v>
      </c>
      <c r="AE28" s="157"/>
      <c r="AF28" s="104"/>
      <c r="AG28" s="132"/>
    </row>
    <row r="29" spans="1:33">
      <c r="A29" s="97"/>
      <c r="B29" s="156">
        <f t="shared" si="0"/>
        <v>21</v>
      </c>
      <c r="C29" s="134"/>
      <c r="D29" s="135" t="s">
        <v>1080</v>
      </c>
      <c r="E29" s="136"/>
      <c r="F29" s="13" t="s">
        <v>21</v>
      </c>
      <c r="G29" s="22" t="s">
        <v>36</v>
      </c>
      <c r="H29" s="138" t="s">
        <v>35</v>
      </c>
      <c r="I29" s="139" t="s">
        <v>1081</v>
      </c>
      <c r="J29" s="24">
        <f>'LP III'!$A$2-RIGHT(I29,4)</f>
        <v>6</v>
      </c>
      <c r="K29" s="137"/>
      <c r="L29" s="13" t="s">
        <v>40</v>
      </c>
      <c r="M29" s="22" t="s">
        <v>36</v>
      </c>
      <c r="N29" s="22" t="s">
        <v>36</v>
      </c>
      <c r="O29" s="22" t="s">
        <v>36</v>
      </c>
      <c r="P29" s="22" t="s">
        <v>36</v>
      </c>
      <c r="Q29" s="22" t="s">
        <v>36</v>
      </c>
      <c r="R29" s="22" t="s">
        <v>36</v>
      </c>
      <c r="S29" s="22" t="s">
        <v>36</v>
      </c>
      <c r="T29" s="22" t="s">
        <v>36</v>
      </c>
      <c r="U29" s="22" t="s">
        <v>36</v>
      </c>
      <c r="V29" s="22" t="s">
        <v>36</v>
      </c>
      <c r="W29" s="22" t="s">
        <v>36</v>
      </c>
      <c r="X29" s="13" t="s">
        <v>40</v>
      </c>
      <c r="Y29" s="22" t="s">
        <v>36</v>
      </c>
      <c r="Z29" s="194" t="s">
        <v>36</v>
      </c>
      <c r="AA29" s="140" t="s">
        <v>36</v>
      </c>
      <c r="AB29" s="134" t="s">
        <v>57</v>
      </c>
      <c r="AC29" s="141" t="s">
        <v>58</v>
      </c>
      <c r="AD29" s="43" t="str">
        <f>IF('LP III'!J32&gt;=60,"Lansia"," ")</f>
        <v xml:space="preserve"> </v>
      </c>
      <c r="AE29" s="157"/>
      <c r="AF29" s="104"/>
      <c r="AG29" s="132"/>
    </row>
    <row r="30" spans="1:33">
      <c r="A30" s="97">
        <v>7</v>
      </c>
      <c r="B30" s="156">
        <f t="shared" si="0"/>
        <v>22</v>
      </c>
      <c r="C30" s="79" t="s">
        <v>993</v>
      </c>
      <c r="D30" s="183" t="s">
        <v>1082</v>
      </c>
      <c r="E30" s="158" t="s">
        <v>35</v>
      </c>
      <c r="F30" s="13" t="s">
        <v>21</v>
      </c>
      <c r="G30" s="22" t="s">
        <v>36</v>
      </c>
      <c r="H30" s="22" t="s">
        <v>115</v>
      </c>
      <c r="I30" s="184" t="s">
        <v>1083</v>
      </c>
      <c r="J30" s="24">
        <f>'LP III'!$A$2-RIGHT(I30,4)</f>
        <v>50</v>
      </c>
      <c r="K30" s="22" t="s">
        <v>1084</v>
      </c>
      <c r="L30" s="13" t="s">
        <v>40</v>
      </c>
      <c r="M30" s="22" t="s">
        <v>36</v>
      </c>
      <c r="N30" s="13" t="s">
        <v>40</v>
      </c>
      <c r="O30" s="22" t="s">
        <v>36</v>
      </c>
      <c r="P30" s="13" t="s">
        <v>40</v>
      </c>
      <c r="Q30" s="22" t="s">
        <v>36</v>
      </c>
      <c r="R30" s="13" t="s">
        <v>40</v>
      </c>
      <c r="S30" s="22" t="s">
        <v>36</v>
      </c>
      <c r="T30" s="22" t="s">
        <v>36</v>
      </c>
      <c r="U30" s="22" t="s">
        <v>36</v>
      </c>
      <c r="V30" s="22" t="s">
        <v>36</v>
      </c>
      <c r="W30" s="22" t="s">
        <v>36</v>
      </c>
      <c r="X30" s="22" t="s">
        <v>36</v>
      </c>
      <c r="Y30" s="22" t="s">
        <v>36</v>
      </c>
      <c r="Z30" s="22" t="s">
        <v>61</v>
      </c>
      <c r="AA30" s="102" t="s">
        <v>192</v>
      </c>
      <c r="AB30" s="79" t="s">
        <v>43</v>
      </c>
      <c r="AC30" s="103" t="s">
        <v>44</v>
      </c>
      <c r="AD30" s="43" t="str">
        <f>IF('LP III'!J33&gt;=60,"Lansia"," ")</f>
        <v xml:space="preserve"> </v>
      </c>
      <c r="AE30" s="157"/>
      <c r="AF30" s="104"/>
      <c r="AG30" s="132"/>
    </row>
    <row r="31" spans="1:33">
      <c r="A31" s="97"/>
      <c r="B31" s="156">
        <f t="shared" si="0"/>
        <v>23</v>
      </c>
      <c r="C31" s="22" t="s">
        <v>36</v>
      </c>
      <c r="D31" s="183" t="s">
        <v>1085</v>
      </c>
      <c r="E31" s="158"/>
      <c r="F31" s="22" t="s">
        <v>36</v>
      </c>
      <c r="G31" s="13" t="s">
        <v>22</v>
      </c>
      <c r="H31" s="22" t="s">
        <v>70</v>
      </c>
      <c r="I31" s="184" t="s">
        <v>1086</v>
      </c>
      <c r="J31" s="24">
        <f>'LP III'!$A$2-RIGHT(I31,4)</f>
        <v>47</v>
      </c>
      <c r="K31" s="22" t="s">
        <v>36</v>
      </c>
      <c r="L31" s="22" t="s">
        <v>36</v>
      </c>
      <c r="M31" s="13" t="s">
        <v>40</v>
      </c>
      <c r="N31" s="22" t="s">
        <v>36</v>
      </c>
      <c r="O31" s="13" t="s">
        <v>40</v>
      </c>
      <c r="P31" s="22" t="s">
        <v>36</v>
      </c>
      <c r="Q31" s="13" t="s">
        <v>40</v>
      </c>
      <c r="R31" s="22" t="s">
        <v>36</v>
      </c>
      <c r="S31" s="13" t="s">
        <v>40</v>
      </c>
      <c r="T31" s="22" t="s">
        <v>36</v>
      </c>
      <c r="U31" s="22" t="s">
        <v>36</v>
      </c>
      <c r="V31" s="22" t="s">
        <v>36</v>
      </c>
      <c r="W31" s="22" t="s">
        <v>36</v>
      </c>
      <c r="X31" s="22" t="s">
        <v>36</v>
      </c>
      <c r="Y31" s="22" t="s">
        <v>36</v>
      </c>
      <c r="Z31" s="22" t="s">
        <v>36</v>
      </c>
      <c r="AA31" s="22" t="s">
        <v>51</v>
      </c>
      <c r="AB31" s="79" t="s">
        <v>43</v>
      </c>
      <c r="AC31" s="103" t="s">
        <v>52</v>
      </c>
      <c r="AD31" s="43" t="str">
        <f>IF('LP III'!J34&gt;=60,"Lansia"," ")</f>
        <v xml:space="preserve"> </v>
      </c>
      <c r="AE31" s="157"/>
      <c r="AF31" s="104"/>
      <c r="AG31" s="132"/>
    </row>
    <row r="32" spans="1:33">
      <c r="A32" s="97"/>
      <c r="B32" s="156">
        <f t="shared" si="0"/>
        <v>24</v>
      </c>
      <c r="C32" s="22" t="s">
        <v>36</v>
      </c>
      <c r="D32" s="183" t="s">
        <v>1087</v>
      </c>
      <c r="E32" s="158"/>
      <c r="F32" s="22" t="s">
        <v>36</v>
      </c>
      <c r="G32" s="13" t="s">
        <v>22</v>
      </c>
      <c r="H32" s="22" t="s">
        <v>115</v>
      </c>
      <c r="I32" s="184" t="s">
        <v>1088</v>
      </c>
      <c r="J32" s="24">
        <f>'LP III'!$A$2-RIGHT(I32,4)</f>
        <v>19</v>
      </c>
      <c r="K32" s="22" t="s">
        <v>36</v>
      </c>
      <c r="L32" s="22" t="s">
        <v>36</v>
      </c>
      <c r="M32" s="13" t="s">
        <v>40</v>
      </c>
      <c r="N32" s="22" t="s">
        <v>36</v>
      </c>
      <c r="O32" s="22" t="s">
        <v>36</v>
      </c>
      <c r="P32" s="22" t="s">
        <v>36</v>
      </c>
      <c r="Q32" s="22" t="s">
        <v>36</v>
      </c>
      <c r="R32" s="22" t="s">
        <v>36</v>
      </c>
      <c r="S32" s="22" t="s">
        <v>36</v>
      </c>
      <c r="T32" s="22" t="s">
        <v>36</v>
      </c>
      <c r="U32" s="13" t="s">
        <v>40</v>
      </c>
      <c r="V32" s="22" t="s">
        <v>36</v>
      </c>
      <c r="W32" s="22" t="s">
        <v>36</v>
      </c>
      <c r="X32" s="22" t="s">
        <v>36</v>
      </c>
      <c r="Y32" s="22" t="s">
        <v>36</v>
      </c>
      <c r="Z32" s="22" t="s">
        <v>75</v>
      </c>
      <c r="AA32" s="22" t="s">
        <v>56</v>
      </c>
      <c r="AB32" s="79" t="s">
        <v>57</v>
      </c>
      <c r="AC32" s="103" t="s">
        <v>58</v>
      </c>
      <c r="AD32" s="43" t="str">
        <f>IF('LP III'!J35&gt;=60,"Lansia"," ")</f>
        <v xml:space="preserve"> </v>
      </c>
      <c r="AE32" s="157"/>
      <c r="AF32" s="104"/>
      <c r="AG32" s="132"/>
    </row>
    <row r="33" spans="1:33">
      <c r="A33" s="97"/>
      <c r="B33" s="156">
        <f t="shared" si="0"/>
        <v>25</v>
      </c>
      <c r="C33" s="22" t="s">
        <v>36</v>
      </c>
      <c r="D33" s="183" t="s">
        <v>1089</v>
      </c>
      <c r="E33" s="158"/>
      <c r="F33" s="13" t="s">
        <v>21</v>
      </c>
      <c r="G33" s="22" t="s">
        <v>36</v>
      </c>
      <c r="H33" s="22" t="s">
        <v>1090</v>
      </c>
      <c r="I33" s="184" t="s">
        <v>1091</v>
      </c>
      <c r="J33" s="24">
        <f>'LP III'!$A$2-RIGHT(I33,4)</f>
        <v>13</v>
      </c>
      <c r="K33" s="22" t="s">
        <v>36</v>
      </c>
      <c r="L33" s="13" t="s">
        <v>40</v>
      </c>
      <c r="M33" s="22" t="s">
        <v>36</v>
      </c>
      <c r="N33" s="22" t="s">
        <v>36</v>
      </c>
      <c r="O33" s="22" t="s">
        <v>36</v>
      </c>
      <c r="P33" s="22" t="s">
        <v>36</v>
      </c>
      <c r="Q33" s="22" t="s">
        <v>36</v>
      </c>
      <c r="R33" s="22" t="s">
        <v>36</v>
      </c>
      <c r="S33" s="22" t="s">
        <v>36</v>
      </c>
      <c r="T33" s="22" t="s">
        <v>36</v>
      </c>
      <c r="U33" s="22" t="s">
        <v>36</v>
      </c>
      <c r="V33" s="13" t="s">
        <v>40</v>
      </c>
      <c r="W33" s="22" t="s">
        <v>36</v>
      </c>
      <c r="X33" s="22" t="s">
        <v>36</v>
      </c>
      <c r="Y33" s="22" t="s">
        <v>36</v>
      </c>
      <c r="Z33" s="22" t="s">
        <v>61</v>
      </c>
      <c r="AA33" s="22" t="s">
        <v>56</v>
      </c>
      <c r="AB33" s="79" t="s">
        <v>57</v>
      </c>
      <c r="AC33" s="103" t="s">
        <v>58</v>
      </c>
      <c r="AD33" s="43" t="str">
        <f>IF('LP III'!J36&gt;=60,"Lansia"," ")</f>
        <v xml:space="preserve"> </v>
      </c>
      <c r="AE33" s="157"/>
      <c r="AF33" s="104"/>
      <c r="AG33" s="132"/>
    </row>
    <row r="34" spans="1:33">
      <c r="A34" s="97">
        <v>8</v>
      </c>
      <c r="B34" s="156">
        <f t="shared" si="0"/>
        <v>26</v>
      </c>
      <c r="C34" s="79" t="s">
        <v>993</v>
      </c>
      <c r="D34" s="183" t="s">
        <v>1092</v>
      </c>
      <c r="E34" s="158" t="s">
        <v>35</v>
      </c>
      <c r="F34" s="13" t="s">
        <v>21</v>
      </c>
      <c r="G34" s="22" t="s">
        <v>36</v>
      </c>
      <c r="H34" s="13" t="s">
        <v>35</v>
      </c>
      <c r="I34" s="184" t="s">
        <v>1093</v>
      </c>
      <c r="J34" s="24">
        <f>'LP III'!$A$2-RIGHT(I34,4)</f>
        <v>53</v>
      </c>
      <c r="K34" s="13" t="s">
        <v>1094</v>
      </c>
      <c r="L34" s="13" t="s">
        <v>40</v>
      </c>
      <c r="M34" s="22" t="s">
        <v>36</v>
      </c>
      <c r="N34" s="13" t="s">
        <v>40</v>
      </c>
      <c r="O34" s="22" t="s">
        <v>36</v>
      </c>
      <c r="P34" s="13" t="s">
        <v>40</v>
      </c>
      <c r="Q34" s="22" t="s">
        <v>36</v>
      </c>
      <c r="R34" s="13" t="s">
        <v>40</v>
      </c>
      <c r="S34" s="22" t="s">
        <v>36</v>
      </c>
      <c r="T34" s="22" t="s">
        <v>36</v>
      </c>
      <c r="U34" s="22" t="s">
        <v>36</v>
      </c>
      <c r="V34" s="22" t="s">
        <v>36</v>
      </c>
      <c r="W34" s="22" t="s">
        <v>36</v>
      </c>
      <c r="X34" s="22" t="s">
        <v>36</v>
      </c>
      <c r="Y34" s="22" t="s">
        <v>36</v>
      </c>
      <c r="Z34" s="79" t="s">
        <v>41</v>
      </c>
      <c r="AA34" s="102" t="s">
        <v>106</v>
      </c>
      <c r="AB34" s="79" t="s">
        <v>43</v>
      </c>
      <c r="AC34" s="103" t="s">
        <v>44</v>
      </c>
      <c r="AD34" s="43" t="str">
        <f>IF('LP III'!J37&gt;=60,"Lansia"," ")</f>
        <v xml:space="preserve"> </v>
      </c>
      <c r="AE34" s="157"/>
      <c r="AF34" s="104"/>
      <c r="AG34" s="132"/>
    </row>
    <row r="35" spans="1:33">
      <c r="A35" s="97"/>
      <c r="B35" s="156">
        <f t="shared" si="0"/>
        <v>27</v>
      </c>
      <c r="C35" s="22" t="s">
        <v>36</v>
      </c>
      <c r="D35" s="183" t="s">
        <v>1095</v>
      </c>
      <c r="E35" s="158"/>
      <c r="F35" s="22" t="s">
        <v>36</v>
      </c>
      <c r="G35" s="13" t="s">
        <v>22</v>
      </c>
      <c r="H35" s="13" t="s">
        <v>35</v>
      </c>
      <c r="I35" s="184" t="s">
        <v>1096</v>
      </c>
      <c r="J35" s="24">
        <f>'LP III'!$A$2-RIGHT(I35,4)</f>
        <v>51</v>
      </c>
      <c r="K35" s="22" t="s">
        <v>36</v>
      </c>
      <c r="L35" s="22" t="s">
        <v>36</v>
      </c>
      <c r="M35" s="13" t="s">
        <v>40</v>
      </c>
      <c r="N35" s="22" t="s">
        <v>36</v>
      </c>
      <c r="O35" s="13" t="s">
        <v>40</v>
      </c>
      <c r="P35" s="22" t="s">
        <v>36</v>
      </c>
      <c r="Q35" s="13" t="s">
        <v>40</v>
      </c>
      <c r="R35" s="22" t="s">
        <v>36</v>
      </c>
      <c r="S35" s="13" t="s">
        <v>40</v>
      </c>
      <c r="T35" s="22" t="s">
        <v>36</v>
      </c>
      <c r="U35" s="22" t="s">
        <v>36</v>
      </c>
      <c r="V35" s="22" t="s">
        <v>36</v>
      </c>
      <c r="W35" s="22" t="s">
        <v>36</v>
      </c>
      <c r="X35" s="22" t="s">
        <v>36</v>
      </c>
      <c r="Y35" s="22" t="s">
        <v>36</v>
      </c>
      <c r="Z35" s="79" t="s">
        <v>61</v>
      </c>
      <c r="AA35" s="102" t="s">
        <v>51</v>
      </c>
      <c r="AB35" s="79" t="s">
        <v>43</v>
      </c>
      <c r="AC35" s="103" t="s">
        <v>52</v>
      </c>
      <c r="AD35" s="43" t="str">
        <f>IF('LP III'!J38&gt;=60,"Lansia"," ")</f>
        <v xml:space="preserve"> </v>
      </c>
      <c r="AE35" s="157"/>
      <c r="AF35" s="104"/>
      <c r="AG35" s="132"/>
    </row>
    <row r="36" spans="1:33">
      <c r="A36" s="97"/>
      <c r="B36" s="156">
        <f t="shared" si="0"/>
        <v>28</v>
      </c>
      <c r="C36" s="22" t="s">
        <v>36</v>
      </c>
      <c r="D36" s="183" t="s">
        <v>1097</v>
      </c>
      <c r="E36" s="158"/>
      <c r="F36" s="13" t="s">
        <v>21</v>
      </c>
      <c r="G36" s="22" t="s">
        <v>36</v>
      </c>
      <c r="H36" s="13" t="s">
        <v>35</v>
      </c>
      <c r="I36" s="184" t="s">
        <v>1098</v>
      </c>
      <c r="J36" s="24">
        <f>'LP III'!$A$2-RIGHT(I36,4)</f>
        <v>29</v>
      </c>
      <c r="K36" s="22" t="s">
        <v>36</v>
      </c>
      <c r="L36" s="13" t="s">
        <v>40</v>
      </c>
      <c r="M36" s="22" t="s">
        <v>36</v>
      </c>
      <c r="N36" s="13" t="s">
        <v>40</v>
      </c>
      <c r="O36" s="22" t="s">
        <v>36</v>
      </c>
      <c r="P36" s="22" t="s">
        <v>36</v>
      </c>
      <c r="Q36" s="22" t="s">
        <v>36</v>
      </c>
      <c r="R36" s="22" t="s">
        <v>36</v>
      </c>
      <c r="S36" s="22" t="s">
        <v>36</v>
      </c>
      <c r="T36" s="13" t="s">
        <v>40</v>
      </c>
      <c r="U36" s="22" t="s">
        <v>36</v>
      </c>
      <c r="V36" s="22" t="s">
        <v>36</v>
      </c>
      <c r="W36" s="22" t="s">
        <v>36</v>
      </c>
      <c r="X36" s="22" t="s">
        <v>36</v>
      </c>
      <c r="Y36" s="22" t="s">
        <v>36</v>
      </c>
      <c r="Z36" s="79" t="s">
        <v>55</v>
      </c>
      <c r="AA36" s="102" t="s">
        <v>42</v>
      </c>
      <c r="AB36" s="79" t="s">
        <v>57</v>
      </c>
      <c r="AC36" s="103" t="s">
        <v>58</v>
      </c>
      <c r="AD36" s="43" t="str">
        <f>IF('LP III'!J39&gt;=60,"Lansia"," ")</f>
        <v xml:space="preserve"> </v>
      </c>
      <c r="AE36" s="157"/>
      <c r="AF36" s="104"/>
      <c r="AG36" s="132"/>
    </row>
    <row r="37" spans="1:33">
      <c r="A37" s="97"/>
      <c r="B37" s="156">
        <f t="shared" si="0"/>
        <v>29</v>
      </c>
      <c r="C37" s="22" t="s">
        <v>36</v>
      </c>
      <c r="D37" s="183" t="s">
        <v>1099</v>
      </c>
      <c r="E37" s="158"/>
      <c r="F37" s="13" t="s">
        <v>21</v>
      </c>
      <c r="G37" s="22" t="s">
        <v>36</v>
      </c>
      <c r="H37" s="13" t="s">
        <v>35</v>
      </c>
      <c r="I37" s="184" t="s">
        <v>1100</v>
      </c>
      <c r="J37" s="24">
        <f>'LP III'!$A$2-RIGHT(I37,4)</f>
        <v>23</v>
      </c>
      <c r="K37" s="22" t="s">
        <v>36</v>
      </c>
      <c r="L37" s="13" t="s">
        <v>40</v>
      </c>
      <c r="M37" s="22" t="s">
        <v>36</v>
      </c>
      <c r="N37" s="13" t="s">
        <v>40</v>
      </c>
      <c r="O37" s="22" t="s">
        <v>36</v>
      </c>
      <c r="P37" s="22" t="s">
        <v>36</v>
      </c>
      <c r="Q37" s="22" t="s">
        <v>36</v>
      </c>
      <c r="R37" s="22" t="s">
        <v>36</v>
      </c>
      <c r="S37" s="22" t="s">
        <v>36</v>
      </c>
      <c r="T37" s="13" t="s">
        <v>40</v>
      </c>
      <c r="U37" s="22" t="s">
        <v>36</v>
      </c>
      <c r="V37" s="22" t="s">
        <v>36</v>
      </c>
      <c r="W37" s="22" t="s">
        <v>36</v>
      </c>
      <c r="X37" s="22" t="s">
        <v>36</v>
      </c>
      <c r="Y37" s="22" t="s">
        <v>36</v>
      </c>
      <c r="Z37" s="79" t="s">
        <v>55</v>
      </c>
      <c r="AA37" s="102" t="s">
        <v>42</v>
      </c>
      <c r="AB37" s="79" t="s">
        <v>57</v>
      </c>
      <c r="AC37" s="103" t="s">
        <v>58</v>
      </c>
      <c r="AD37" s="43" t="str">
        <f>IF('LP III'!J40&gt;=60,"Lansia"," ")</f>
        <v xml:space="preserve"> </v>
      </c>
      <c r="AE37" s="157"/>
      <c r="AF37" s="104"/>
      <c r="AG37" s="132"/>
    </row>
    <row r="38" spans="1:33">
      <c r="A38" s="97"/>
      <c r="B38" s="156">
        <f t="shared" si="0"/>
        <v>30</v>
      </c>
      <c r="C38" s="22" t="s">
        <v>36</v>
      </c>
      <c r="D38" s="183" t="s">
        <v>1101</v>
      </c>
      <c r="E38" s="158"/>
      <c r="F38" s="22" t="s">
        <v>36</v>
      </c>
      <c r="G38" s="13" t="s">
        <v>22</v>
      </c>
      <c r="H38" s="13" t="s">
        <v>35</v>
      </c>
      <c r="I38" s="184" t="s">
        <v>1102</v>
      </c>
      <c r="J38" s="24">
        <f>'LP III'!$A$2-RIGHT(I38,4)</f>
        <v>10</v>
      </c>
      <c r="K38" s="22" t="s">
        <v>36</v>
      </c>
      <c r="L38" s="22" t="s">
        <v>36</v>
      </c>
      <c r="M38" s="22" t="s">
        <v>40</v>
      </c>
      <c r="N38" s="22" t="s">
        <v>36</v>
      </c>
      <c r="O38" s="22" t="s">
        <v>36</v>
      </c>
      <c r="P38" s="22" t="s">
        <v>36</v>
      </c>
      <c r="Q38" s="22" t="s">
        <v>36</v>
      </c>
      <c r="R38" s="22" t="s">
        <v>36</v>
      </c>
      <c r="S38" s="22" t="s">
        <v>36</v>
      </c>
      <c r="T38" s="22" t="s">
        <v>36</v>
      </c>
      <c r="U38" s="22" t="s">
        <v>36</v>
      </c>
      <c r="V38" s="22" t="s">
        <v>36</v>
      </c>
      <c r="W38" s="22" t="s">
        <v>36</v>
      </c>
      <c r="X38" s="22" t="s">
        <v>36</v>
      </c>
      <c r="Y38" s="13" t="s">
        <v>40</v>
      </c>
      <c r="Z38" s="22" t="s">
        <v>41</v>
      </c>
      <c r="AA38" s="22" t="s">
        <v>36</v>
      </c>
      <c r="AB38" s="22" t="s">
        <v>57</v>
      </c>
      <c r="AC38" s="215" t="s">
        <v>58</v>
      </c>
      <c r="AD38" s="43" t="str">
        <f>IF('LP III'!J41&gt;=60,"Lansia"," ")</f>
        <v xml:space="preserve"> </v>
      </c>
      <c r="AE38" s="157"/>
      <c r="AF38" s="104"/>
      <c r="AG38" s="132"/>
    </row>
    <row r="39" spans="1:33">
      <c r="A39" s="97"/>
      <c r="B39" s="156">
        <f t="shared" si="0"/>
        <v>31</v>
      </c>
      <c r="C39" s="22" t="s">
        <v>36</v>
      </c>
      <c r="D39" s="183" t="s">
        <v>1103</v>
      </c>
      <c r="E39" s="158"/>
      <c r="F39" s="22" t="s">
        <v>36</v>
      </c>
      <c r="G39" s="13" t="s">
        <v>22</v>
      </c>
      <c r="H39" s="13" t="s">
        <v>35</v>
      </c>
      <c r="I39" s="184" t="s">
        <v>1104</v>
      </c>
      <c r="J39" s="24">
        <f>'LP III'!$A$2-RIGHT(I39,4)</f>
        <v>10</v>
      </c>
      <c r="K39" s="22" t="s">
        <v>36</v>
      </c>
      <c r="L39" s="22" t="s">
        <v>36</v>
      </c>
      <c r="M39" s="22" t="s">
        <v>40</v>
      </c>
      <c r="N39" s="22" t="s">
        <v>36</v>
      </c>
      <c r="O39" s="22" t="s">
        <v>36</v>
      </c>
      <c r="P39" s="22" t="s">
        <v>36</v>
      </c>
      <c r="Q39" s="22" t="s">
        <v>36</v>
      </c>
      <c r="R39" s="22" t="s">
        <v>36</v>
      </c>
      <c r="S39" s="22" t="s">
        <v>36</v>
      </c>
      <c r="T39" s="22" t="s">
        <v>36</v>
      </c>
      <c r="U39" s="22" t="s">
        <v>36</v>
      </c>
      <c r="V39" s="22" t="s">
        <v>36</v>
      </c>
      <c r="W39" s="22" t="s">
        <v>36</v>
      </c>
      <c r="X39" s="22" t="s">
        <v>36</v>
      </c>
      <c r="Y39" s="13" t="s">
        <v>40</v>
      </c>
      <c r="Z39" s="22" t="s">
        <v>41</v>
      </c>
      <c r="AA39" s="22" t="s">
        <v>36</v>
      </c>
      <c r="AB39" s="22" t="s">
        <v>57</v>
      </c>
      <c r="AC39" s="215" t="s">
        <v>58</v>
      </c>
      <c r="AD39" s="43" t="str">
        <f>IF('LP III'!J42&gt;=60,"Lansia"," ")</f>
        <v xml:space="preserve"> </v>
      </c>
      <c r="AE39" s="157"/>
      <c r="AF39" s="104"/>
      <c r="AG39" s="132"/>
    </row>
    <row r="40" spans="1:33">
      <c r="A40" s="97"/>
      <c r="B40" s="156">
        <f t="shared" si="0"/>
        <v>32</v>
      </c>
      <c r="C40" s="22" t="s">
        <v>36</v>
      </c>
      <c r="D40" s="183" t="s">
        <v>1105</v>
      </c>
      <c r="E40" s="158"/>
      <c r="F40" s="22" t="s">
        <v>36</v>
      </c>
      <c r="G40" s="13" t="s">
        <v>22</v>
      </c>
      <c r="H40" s="13" t="s">
        <v>287</v>
      </c>
      <c r="I40" s="184" t="s">
        <v>1106</v>
      </c>
      <c r="J40" s="24">
        <f>'LP III'!$A$2-RIGHT(I40,4)</f>
        <v>22</v>
      </c>
      <c r="K40" s="22" t="s">
        <v>36</v>
      </c>
      <c r="L40" s="22" t="s">
        <v>36</v>
      </c>
      <c r="M40" s="22" t="s">
        <v>40</v>
      </c>
      <c r="N40" s="22" t="s">
        <v>36</v>
      </c>
      <c r="O40" s="22" t="s">
        <v>40</v>
      </c>
      <c r="P40" s="22" t="s">
        <v>36</v>
      </c>
      <c r="Q40" s="22" t="s">
        <v>36</v>
      </c>
      <c r="R40" s="22" t="s">
        <v>36</v>
      </c>
      <c r="S40" s="22" t="s">
        <v>36</v>
      </c>
      <c r="T40" s="22" t="s">
        <v>36</v>
      </c>
      <c r="U40" s="22" t="s">
        <v>40</v>
      </c>
      <c r="V40" s="22" t="s">
        <v>36</v>
      </c>
      <c r="W40" s="22" t="s">
        <v>36</v>
      </c>
      <c r="X40" s="22" t="s">
        <v>36</v>
      </c>
      <c r="Y40" s="22" t="s">
        <v>36</v>
      </c>
      <c r="Z40" s="22" t="s">
        <v>75</v>
      </c>
      <c r="AA40" s="22" t="s">
        <v>94</v>
      </c>
      <c r="AB40" s="22" t="s">
        <v>57</v>
      </c>
      <c r="AC40" s="215" t="s">
        <v>1107</v>
      </c>
      <c r="AD40" s="43" t="str">
        <f>IF('LP III'!J43&gt;=60,"Lansia"," ")</f>
        <v xml:space="preserve"> </v>
      </c>
      <c r="AE40" s="157"/>
      <c r="AF40" s="104"/>
      <c r="AG40" s="132"/>
    </row>
    <row r="41" spans="1:33">
      <c r="A41" s="97"/>
      <c r="B41" s="156">
        <f t="shared" si="0"/>
        <v>33</v>
      </c>
      <c r="C41" s="22" t="s">
        <v>36</v>
      </c>
      <c r="D41" s="183" t="s">
        <v>1108</v>
      </c>
      <c r="E41" s="158"/>
      <c r="F41" s="22" t="s">
        <v>36</v>
      </c>
      <c r="G41" s="13" t="s">
        <v>22</v>
      </c>
      <c r="H41" s="13" t="s">
        <v>349</v>
      </c>
      <c r="I41" s="184" t="s">
        <v>1109</v>
      </c>
      <c r="J41" s="24">
        <f>'LP III'!$A$2-RIGHT(I41,4)</f>
        <v>23</v>
      </c>
      <c r="K41" s="22" t="s">
        <v>36</v>
      </c>
      <c r="L41" s="22" t="s">
        <v>36</v>
      </c>
      <c r="M41" s="22" t="s">
        <v>40</v>
      </c>
      <c r="N41" s="22" t="s">
        <v>36</v>
      </c>
      <c r="O41" s="22" t="s">
        <v>40</v>
      </c>
      <c r="P41" s="22" t="s">
        <v>36</v>
      </c>
      <c r="Q41" s="22" t="s">
        <v>36</v>
      </c>
      <c r="R41" s="22" t="s">
        <v>36</v>
      </c>
      <c r="S41" s="22" t="s">
        <v>36</v>
      </c>
      <c r="T41" s="22" t="s">
        <v>36</v>
      </c>
      <c r="U41" s="22" t="s">
        <v>40</v>
      </c>
      <c r="V41" s="22" t="s">
        <v>36</v>
      </c>
      <c r="W41" s="22" t="s">
        <v>36</v>
      </c>
      <c r="X41" s="22" t="s">
        <v>36</v>
      </c>
      <c r="Y41" s="22" t="s">
        <v>36</v>
      </c>
      <c r="Z41" s="22" t="s">
        <v>75</v>
      </c>
      <c r="AA41" s="22" t="s">
        <v>94</v>
      </c>
      <c r="AB41" s="22" t="s">
        <v>57</v>
      </c>
      <c r="AC41" s="215" t="s">
        <v>959</v>
      </c>
      <c r="AD41" s="43" t="str">
        <f>IF('LP III'!J44&gt;=60,"Lansia"," ")</f>
        <v xml:space="preserve"> </v>
      </c>
      <c r="AE41" s="157"/>
      <c r="AF41" s="104"/>
      <c r="AG41" s="132"/>
    </row>
    <row r="42" spans="1:33">
      <c r="A42" s="97">
        <v>9</v>
      </c>
      <c r="B42" s="156">
        <f t="shared" si="0"/>
        <v>34</v>
      </c>
      <c r="C42" s="79" t="s">
        <v>993</v>
      </c>
      <c r="D42" s="135" t="s">
        <v>1110</v>
      </c>
      <c r="E42" s="158" t="s">
        <v>35</v>
      </c>
      <c r="F42" s="13" t="s">
        <v>21</v>
      </c>
      <c r="G42" s="22" t="s">
        <v>36</v>
      </c>
      <c r="H42" s="134" t="s">
        <v>1111</v>
      </c>
      <c r="I42" s="139" t="s">
        <v>1112</v>
      </c>
      <c r="J42" s="24">
        <f>'LP III'!$A$2-RIGHT(I42,4)</f>
        <v>33</v>
      </c>
      <c r="K42" s="216" t="s">
        <v>1113</v>
      </c>
      <c r="L42" s="13" t="s">
        <v>40</v>
      </c>
      <c r="M42" s="22" t="s">
        <v>36</v>
      </c>
      <c r="N42" s="13" t="s">
        <v>40</v>
      </c>
      <c r="O42" s="22" t="s">
        <v>36</v>
      </c>
      <c r="P42" s="13" t="s">
        <v>40</v>
      </c>
      <c r="Q42" s="22" t="s">
        <v>36</v>
      </c>
      <c r="R42" s="13" t="s">
        <v>40</v>
      </c>
      <c r="S42" s="138" t="s">
        <v>36</v>
      </c>
      <c r="T42" s="137" t="s">
        <v>36</v>
      </c>
      <c r="U42" s="137" t="s">
        <v>36</v>
      </c>
      <c r="V42" s="137" t="s">
        <v>36</v>
      </c>
      <c r="W42" s="137" t="s">
        <v>36</v>
      </c>
      <c r="X42" s="138" t="s">
        <v>36</v>
      </c>
      <c r="Y42" s="22" t="s">
        <v>36</v>
      </c>
      <c r="Z42" s="194" t="s">
        <v>55</v>
      </c>
      <c r="AA42" s="102" t="s">
        <v>42</v>
      </c>
      <c r="AB42" s="134" t="s">
        <v>43</v>
      </c>
      <c r="AC42" s="141" t="s">
        <v>44</v>
      </c>
      <c r="AD42" s="43" t="str">
        <f>IF('LP III'!J45&gt;=60,"Lansia"," ")</f>
        <v xml:space="preserve"> </v>
      </c>
      <c r="AE42" s="157"/>
      <c r="AF42" s="104"/>
      <c r="AG42" s="132"/>
    </row>
    <row r="43" spans="1:33">
      <c r="A43" s="97"/>
      <c r="B43" s="156">
        <f t="shared" si="0"/>
        <v>35</v>
      </c>
      <c r="C43" s="134"/>
      <c r="D43" s="135" t="s">
        <v>1114</v>
      </c>
      <c r="E43" s="217"/>
      <c r="F43" s="22" t="s">
        <v>36</v>
      </c>
      <c r="G43" s="13" t="s">
        <v>22</v>
      </c>
      <c r="H43" s="134" t="s">
        <v>1115</v>
      </c>
      <c r="I43" s="139" t="s">
        <v>1116</v>
      </c>
      <c r="J43" s="24">
        <f>'LP III'!$A$2-RIGHT(I43,4)</f>
        <v>29</v>
      </c>
      <c r="K43" s="22" t="s">
        <v>36</v>
      </c>
      <c r="L43" s="137" t="s">
        <v>36</v>
      </c>
      <c r="M43" s="13" t="s">
        <v>40</v>
      </c>
      <c r="N43" s="137" t="s">
        <v>36</v>
      </c>
      <c r="O43" s="13" t="s">
        <v>40</v>
      </c>
      <c r="P43" s="137" t="s">
        <v>36</v>
      </c>
      <c r="Q43" s="13" t="s">
        <v>40</v>
      </c>
      <c r="R43" s="137" t="s">
        <v>36</v>
      </c>
      <c r="S43" s="13" t="s">
        <v>40</v>
      </c>
      <c r="T43" s="137" t="s">
        <v>36</v>
      </c>
      <c r="U43" s="137" t="s">
        <v>36</v>
      </c>
      <c r="V43" s="137" t="s">
        <v>36</v>
      </c>
      <c r="W43" s="137" t="s">
        <v>36</v>
      </c>
      <c r="X43" s="138" t="s">
        <v>36</v>
      </c>
      <c r="Y43" s="138" t="s">
        <v>36</v>
      </c>
      <c r="Z43" s="194" t="s">
        <v>75</v>
      </c>
      <c r="AA43" s="102" t="s">
        <v>94</v>
      </c>
      <c r="AB43" s="134" t="s">
        <v>43</v>
      </c>
      <c r="AC43" s="141" t="s">
        <v>52</v>
      </c>
      <c r="AD43" s="43" t="str">
        <f>IF('LP III'!J46&gt;=60,"Lansia"," ")</f>
        <v xml:space="preserve"> </v>
      </c>
      <c r="AE43" s="157"/>
      <c r="AF43" s="104"/>
      <c r="AG43" s="132"/>
    </row>
    <row r="44" spans="1:33">
      <c r="A44" s="97"/>
      <c r="B44" s="156">
        <f t="shared" si="0"/>
        <v>36</v>
      </c>
      <c r="C44" s="134"/>
      <c r="D44" s="188" t="s">
        <v>1117</v>
      </c>
      <c r="E44" s="217"/>
      <c r="F44" s="22" t="s">
        <v>36</v>
      </c>
      <c r="G44" s="13" t="s">
        <v>22</v>
      </c>
      <c r="H44" s="134" t="s">
        <v>353</v>
      </c>
      <c r="I44" s="139" t="s">
        <v>1118</v>
      </c>
      <c r="J44" s="24">
        <f>'LP III'!$A$2-RIGHT(I44,4)</f>
        <v>9</v>
      </c>
      <c r="K44" s="22" t="s">
        <v>36</v>
      </c>
      <c r="L44" s="22" t="s">
        <v>36</v>
      </c>
      <c r="M44" s="13" t="s">
        <v>40</v>
      </c>
      <c r="N44" s="137" t="s">
        <v>36</v>
      </c>
      <c r="O44" s="138" t="s">
        <v>36</v>
      </c>
      <c r="P44" s="137" t="s">
        <v>36</v>
      </c>
      <c r="Q44" s="138" t="s">
        <v>36</v>
      </c>
      <c r="R44" s="137" t="s">
        <v>36</v>
      </c>
      <c r="S44" s="138" t="s">
        <v>36</v>
      </c>
      <c r="T44" s="137" t="s">
        <v>36</v>
      </c>
      <c r="U44" s="137" t="s">
        <v>36</v>
      </c>
      <c r="V44" s="137" t="s">
        <v>36</v>
      </c>
      <c r="W44" s="137" t="s">
        <v>36</v>
      </c>
      <c r="X44" s="138" t="s">
        <v>36</v>
      </c>
      <c r="Y44" s="13" t="s">
        <v>40</v>
      </c>
      <c r="Z44" s="194" t="s">
        <v>228</v>
      </c>
      <c r="AA44" s="102" t="s">
        <v>56</v>
      </c>
      <c r="AB44" s="134" t="s">
        <v>57</v>
      </c>
      <c r="AC44" s="141" t="s">
        <v>58</v>
      </c>
      <c r="AD44" s="43" t="str">
        <f>IF('LP III'!J47&gt;=60,"Lansia"," ")</f>
        <v xml:space="preserve"> </v>
      </c>
      <c r="AE44" s="157"/>
      <c r="AF44" s="104"/>
      <c r="AG44" s="132"/>
    </row>
    <row r="45" spans="1:33">
      <c r="A45" s="97"/>
      <c r="B45" s="156">
        <f t="shared" si="0"/>
        <v>37</v>
      </c>
      <c r="C45" s="134"/>
      <c r="D45" s="188" t="s">
        <v>1119</v>
      </c>
      <c r="E45" s="217"/>
      <c r="F45" s="13" t="s">
        <v>21</v>
      </c>
      <c r="G45" s="22" t="s">
        <v>36</v>
      </c>
      <c r="H45" s="134" t="s">
        <v>35</v>
      </c>
      <c r="I45" s="139" t="s">
        <v>1120</v>
      </c>
      <c r="J45" s="24">
        <f>'LP III'!$A$2-RIGHT(I45,4)</f>
        <v>5</v>
      </c>
      <c r="K45" s="22" t="s">
        <v>36</v>
      </c>
      <c r="L45" s="13" t="s">
        <v>40</v>
      </c>
      <c r="M45" s="138" t="s">
        <v>36</v>
      </c>
      <c r="N45" s="137" t="s">
        <v>36</v>
      </c>
      <c r="O45" s="138" t="s">
        <v>36</v>
      </c>
      <c r="P45" s="137" t="s">
        <v>36</v>
      </c>
      <c r="Q45" s="138" t="s">
        <v>36</v>
      </c>
      <c r="R45" s="137" t="s">
        <v>36</v>
      </c>
      <c r="S45" s="138" t="s">
        <v>36</v>
      </c>
      <c r="T45" s="137" t="s">
        <v>36</v>
      </c>
      <c r="U45" s="137" t="s">
        <v>36</v>
      </c>
      <c r="V45" s="137" t="s">
        <v>36</v>
      </c>
      <c r="W45" s="137" t="s">
        <v>36</v>
      </c>
      <c r="X45" s="13" t="s">
        <v>40</v>
      </c>
      <c r="Y45" s="22" t="s">
        <v>36</v>
      </c>
      <c r="Z45" s="194" t="s">
        <v>36</v>
      </c>
      <c r="AA45" s="102" t="s">
        <v>36</v>
      </c>
      <c r="AB45" s="134" t="s">
        <v>57</v>
      </c>
      <c r="AC45" s="141" t="s">
        <v>58</v>
      </c>
      <c r="AD45" s="43" t="str">
        <f>IF('LP III'!J48&gt;=60,"Lansia"," ")</f>
        <v xml:space="preserve"> </v>
      </c>
      <c r="AE45" s="157"/>
      <c r="AF45" s="104"/>
      <c r="AG45" s="132"/>
    </row>
    <row r="46" spans="1:33">
      <c r="A46" s="97"/>
      <c r="B46" s="156">
        <f t="shared" si="0"/>
        <v>38</v>
      </c>
      <c r="C46" s="134"/>
      <c r="D46" s="183" t="s">
        <v>1121</v>
      </c>
      <c r="E46" s="167"/>
      <c r="F46" s="22" t="s">
        <v>36</v>
      </c>
      <c r="G46" s="13" t="s">
        <v>22</v>
      </c>
      <c r="H46" s="13" t="s">
        <v>1122</v>
      </c>
      <c r="I46" s="184" t="s">
        <v>1123</v>
      </c>
      <c r="J46" s="24">
        <f>'LP III'!$A$2-RIGHT(I46,4)</f>
        <v>3</v>
      </c>
      <c r="K46" s="22" t="s">
        <v>36</v>
      </c>
      <c r="L46" s="138" t="s">
        <v>36</v>
      </c>
      <c r="M46" s="138" t="s">
        <v>36</v>
      </c>
      <c r="N46" s="138" t="s">
        <v>36</v>
      </c>
      <c r="O46" s="138" t="s">
        <v>36</v>
      </c>
      <c r="P46" s="138" t="s">
        <v>36</v>
      </c>
      <c r="Q46" s="138" t="s">
        <v>36</v>
      </c>
      <c r="R46" s="138" t="s">
        <v>36</v>
      </c>
      <c r="S46" s="138" t="s">
        <v>36</v>
      </c>
      <c r="T46" s="138" t="s">
        <v>36</v>
      </c>
      <c r="U46" s="138" t="s">
        <v>36</v>
      </c>
      <c r="V46" s="138" t="s">
        <v>36</v>
      </c>
      <c r="W46" s="138" t="s">
        <v>36</v>
      </c>
      <c r="X46" s="138" t="s">
        <v>36</v>
      </c>
      <c r="Y46" s="13" t="s">
        <v>40</v>
      </c>
      <c r="Z46" s="194" t="s">
        <v>36</v>
      </c>
      <c r="AA46" s="102" t="s">
        <v>36</v>
      </c>
      <c r="AB46" s="79" t="s">
        <v>57</v>
      </c>
      <c r="AC46" s="103" t="s">
        <v>58</v>
      </c>
      <c r="AD46" s="43" t="str">
        <f>IF('LP III'!J49&gt;=60,"Lansia"," ")</f>
        <v xml:space="preserve"> </v>
      </c>
      <c r="AE46" s="157"/>
      <c r="AF46" s="104"/>
      <c r="AG46" s="132"/>
    </row>
    <row r="47" spans="1:33">
      <c r="A47" s="97"/>
      <c r="B47" s="156">
        <f t="shared" si="0"/>
        <v>39</v>
      </c>
      <c r="C47" s="134"/>
      <c r="D47" s="183" t="s">
        <v>1124</v>
      </c>
      <c r="E47" s="167"/>
      <c r="F47" s="13" t="s">
        <v>21</v>
      </c>
      <c r="G47" s="22" t="s">
        <v>36</v>
      </c>
      <c r="H47" s="13" t="s">
        <v>1115</v>
      </c>
      <c r="I47" s="184" t="s">
        <v>1125</v>
      </c>
      <c r="J47" s="24">
        <f>'LP III'!$A$2-RIGHT(I47,4)</f>
        <v>31</v>
      </c>
      <c r="K47" s="22" t="s">
        <v>36</v>
      </c>
      <c r="L47" s="13" t="s">
        <v>40</v>
      </c>
      <c r="M47" s="22" t="s">
        <v>36</v>
      </c>
      <c r="N47" s="13" t="s">
        <v>40</v>
      </c>
      <c r="O47" s="22" t="s">
        <v>36</v>
      </c>
      <c r="P47" s="22" t="s">
        <v>36</v>
      </c>
      <c r="Q47" s="22" t="s">
        <v>36</v>
      </c>
      <c r="R47" s="22" t="s">
        <v>36</v>
      </c>
      <c r="S47" s="22" t="s">
        <v>36</v>
      </c>
      <c r="T47" s="13" t="s">
        <v>40</v>
      </c>
      <c r="U47" s="22" t="s">
        <v>36</v>
      </c>
      <c r="V47" s="22" t="s">
        <v>36</v>
      </c>
      <c r="W47" s="22" t="s">
        <v>36</v>
      </c>
      <c r="X47" s="22" t="s">
        <v>36</v>
      </c>
      <c r="Y47" s="22" t="s">
        <v>36</v>
      </c>
      <c r="Z47" s="79" t="s">
        <v>75</v>
      </c>
      <c r="AA47" s="79" t="s">
        <v>436</v>
      </c>
      <c r="AB47" s="79" t="s">
        <v>57</v>
      </c>
      <c r="AC47" s="103" t="s">
        <v>140</v>
      </c>
      <c r="AD47" s="43" t="str">
        <f>IF('LP III'!J50&gt;=60,"Lansia"," ")</f>
        <v xml:space="preserve"> </v>
      </c>
      <c r="AE47" s="157"/>
      <c r="AF47" s="104"/>
      <c r="AG47" s="132"/>
    </row>
    <row r="48" spans="1:33">
      <c r="A48" s="97"/>
      <c r="B48" s="156">
        <f t="shared" si="0"/>
        <v>40</v>
      </c>
      <c r="C48" s="134"/>
      <c r="D48" s="183" t="s">
        <v>1126</v>
      </c>
      <c r="E48" s="167"/>
      <c r="F48" s="13" t="s">
        <v>36</v>
      </c>
      <c r="G48" s="22" t="s">
        <v>22</v>
      </c>
      <c r="H48" s="13" t="s">
        <v>65</v>
      </c>
      <c r="I48" s="184" t="s">
        <v>1127</v>
      </c>
      <c r="J48" s="24">
        <f>'LP III'!$A$2-RIGHT(I48,4)</f>
        <v>24</v>
      </c>
      <c r="K48" s="22" t="s">
        <v>36</v>
      </c>
      <c r="L48" s="13" t="s">
        <v>36</v>
      </c>
      <c r="M48" s="22" t="s">
        <v>40</v>
      </c>
      <c r="N48" s="13" t="s">
        <v>36</v>
      </c>
      <c r="O48" s="22" t="s">
        <v>36</v>
      </c>
      <c r="P48" s="22" t="s">
        <v>36</v>
      </c>
      <c r="Q48" s="22" t="s">
        <v>36</v>
      </c>
      <c r="R48" s="22" t="s">
        <v>36</v>
      </c>
      <c r="S48" s="22" t="s">
        <v>36</v>
      </c>
      <c r="T48" s="13" t="s">
        <v>36</v>
      </c>
      <c r="U48" s="22" t="s">
        <v>40</v>
      </c>
      <c r="V48" s="22" t="s">
        <v>36</v>
      </c>
      <c r="W48" s="22" t="s">
        <v>36</v>
      </c>
      <c r="X48" s="22" t="s">
        <v>36</v>
      </c>
      <c r="Y48" s="22" t="s">
        <v>36</v>
      </c>
      <c r="Z48" s="79" t="s">
        <v>75</v>
      </c>
      <c r="AA48" s="102" t="s">
        <v>36</v>
      </c>
      <c r="AB48" s="79" t="s">
        <v>57</v>
      </c>
      <c r="AC48" s="103" t="s">
        <v>140</v>
      </c>
      <c r="AD48" s="43" t="str">
        <f>IF('LP III'!J51&gt;=60,"Lansia"," ")</f>
        <v>Lansia</v>
      </c>
      <c r="AE48" s="157"/>
      <c r="AF48" s="104"/>
      <c r="AG48" s="132"/>
    </row>
    <row r="49" spans="1:33">
      <c r="A49" s="97"/>
      <c r="B49" s="156">
        <f t="shared" si="0"/>
        <v>41</v>
      </c>
      <c r="C49" s="134"/>
      <c r="D49" s="183" t="s">
        <v>1128</v>
      </c>
      <c r="E49" s="167"/>
      <c r="F49" s="13" t="s">
        <v>36</v>
      </c>
      <c r="G49" s="22" t="s">
        <v>22</v>
      </c>
      <c r="H49" s="13" t="s">
        <v>1129</v>
      </c>
      <c r="I49" s="184" t="s">
        <v>1130</v>
      </c>
      <c r="J49" s="24">
        <f>'LP III'!$A$2-RIGHT(I49,4)</f>
        <v>73</v>
      </c>
      <c r="K49" s="79" t="s">
        <v>82</v>
      </c>
      <c r="L49" s="13" t="s">
        <v>36</v>
      </c>
      <c r="M49" s="22" t="s">
        <v>40</v>
      </c>
      <c r="N49" s="13" t="s">
        <v>36</v>
      </c>
      <c r="O49" s="22" t="s">
        <v>40</v>
      </c>
      <c r="P49" s="13" t="s">
        <v>36</v>
      </c>
      <c r="Q49" s="22" t="s">
        <v>40</v>
      </c>
      <c r="R49" s="22" t="s">
        <v>36</v>
      </c>
      <c r="S49" s="22" t="s">
        <v>40</v>
      </c>
      <c r="T49" s="13" t="s">
        <v>36</v>
      </c>
      <c r="U49" s="13" t="s">
        <v>36</v>
      </c>
      <c r="V49" s="13" t="s">
        <v>36</v>
      </c>
      <c r="W49" s="13" t="s">
        <v>36</v>
      </c>
      <c r="X49" s="13" t="s">
        <v>36</v>
      </c>
      <c r="Y49" s="13" t="s">
        <v>36</v>
      </c>
      <c r="Z49" s="79" t="s">
        <v>1027</v>
      </c>
      <c r="AA49" s="102" t="s">
        <v>72</v>
      </c>
      <c r="AB49" s="79" t="s">
        <v>43</v>
      </c>
      <c r="AC49" s="103" t="s">
        <v>83</v>
      </c>
      <c r="AD49" s="43" t="str">
        <f>IF('LP III'!J52&gt;=60,"Lansia"," ")</f>
        <v>Lansia</v>
      </c>
      <c r="AE49" s="157"/>
      <c r="AF49" s="104"/>
      <c r="AG49" s="132"/>
    </row>
    <row r="50" spans="1:33">
      <c r="A50" s="97"/>
      <c r="B50" s="156">
        <f t="shared" si="0"/>
        <v>42</v>
      </c>
      <c r="C50" s="134"/>
      <c r="D50" s="183" t="s">
        <v>1131</v>
      </c>
      <c r="E50" s="167"/>
      <c r="F50" s="13" t="s">
        <v>36</v>
      </c>
      <c r="G50" s="22" t="s">
        <v>22</v>
      </c>
      <c r="H50" s="13" t="s">
        <v>65</v>
      </c>
      <c r="I50" s="184" t="s">
        <v>1132</v>
      </c>
      <c r="J50" s="24">
        <f>'LP III'!$A$2-RIGHT(I50,4)</f>
        <v>22</v>
      </c>
      <c r="K50" s="22" t="s">
        <v>36</v>
      </c>
      <c r="L50" s="13" t="s">
        <v>36</v>
      </c>
      <c r="M50" s="22" t="s">
        <v>40</v>
      </c>
      <c r="N50" s="13" t="s">
        <v>36</v>
      </c>
      <c r="O50" s="22" t="s">
        <v>40</v>
      </c>
      <c r="P50" s="22" t="s">
        <v>36</v>
      </c>
      <c r="Q50" s="22" t="s">
        <v>36</v>
      </c>
      <c r="R50" s="22" t="s">
        <v>36</v>
      </c>
      <c r="S50" s="22" t="s">
        <v>36</v>
      </c>
      <c r="T50" s="22" t="s">
        <v>36</v>
      </c>
      <c r="U50" s="22" t="s">
        <v>40</v>
      </c>
      <c r="V50" s="22" t="s">
        <v>36</v>
      </c>
      <c r="W50" s="22" t="s">
        <v>36</v>
      </c>
      <c r="X50" s="22" t="s">
        <v>36</v>
      </c>
      <c r="Y50" s="22" t="s">
        <v>36</v>
      </c>
      <c r="Z50" s="79" t="s">
        <v>75</v>
      </c>
      <c r="AA50" s="102" t="s">
        <v>94</v>
      </c>
      <c r="AB50" s="79" t="s">
        <v>57</v>
      </c>
      <c r="AC50" s="103" t="s">
        <v>277</v>
      </c>
      <c r="AD50" s="43" t="str">
        <f>IF('LP III'!J53&gt;=60,"Lansia"," ")</f>
        <v xml:space="preserve"> </v>
      </c>
      <c r="AE50" s="157"/>
      <c r="AF50" s="104"/>
      <c r="AG50" s="132"/>
    </row>
    <row r="51" spans="1:33">
      <c r="A51" s="97"/>
      <c r="B51" s="156">
        <f t="shared" si="0"/>
        <v>43</v>
      </c>
      <c r="C51" s="134"/>
      <c r="D51" s="183" t="s">
        <v>1133</v>
      </c>
      <c r="E51" s="167"/>
      <c r="F51" s="13" t="s">
        <v>36</v>
      </c>
      <c r="G51" s="22" t="s">
        <v>22</v>
      </c>
      <c r="H51" s="13" t="s">
        <v>1115</v>
      </c>
      <c r="I51" s="184" t="s">
        <v>1134</v>
      </c>
      <c r="J51" s="24">
        <f>'LP III'!$A$2-RIGHT(I51,4)</f>
        <v>21</v>
      </c>
      <c r="K51" s="22" t="s">
        <v>36</v>
      </c>
      <c r="L51" s="13" t="s">
        <v>36</v>
      </c>
      <c r="M51" s="22" t="s">
        <v>40</v>
      </c>
      <c r="N51" s="13" t="s">
        <v>36</v>
      </c>
      <c r="O51" s="22" t="s">
        <v>40</v>
      </c>
      <c r="P51" s="22" t="s">
        <v>36</v>
      </c>
      <c r="Q51" s="22" t="s">
        <v>36</v>
      </c>
      <c r="R51" s="22" t="s">
        <v>36</v>
      </c>
      <c r="S51" s="22" t="s">
        <v>36</v>
      </c>
      <c r="T51" s="22" t="s">
        <v>36</v>
      </c>
      <c r="U51" s="22" t="s">
        <v>40</v>
      </c>
      <c r="V51" s="22" t="s">
        <v>36</v>
      </c>
      <c r="W51" s="22" t="s">
        <v>36</v>
      </c>
      <c r="X51" s="22" t="s">
        <v>36</v>
      </c>
      <c r="Y51" s="22" t="s">
        <v>36</v>
      </c>
      <c r="Z51" s="79" t="s">
        <v>433</v>
      </c>
      <c r="AA51" s="102" t="s">
        <v>94</v>
      </c>
      <c r="AB51" s="79" t="s">
        <v>57</v>
      </c>
      <c r="AC51" s="103" t="s">
        <v>277</v>
      </c>
      <c r="AD51" s="43" t="str">
        <f>IF('LP III'!J54&gt;=60,"Lansia"," ")</f>
        <v xml:space="preserve"> </v>
      </c>
      <c r="AE51" s="157"/>
      <c r="AF51" s="104"/>
      <c r="AG51" s="132"/>
    </row>
    <row r="52" spans="1:33">
      <c r="A52" s="97">
        <v>9</v>
      </c>
      <c r="B52" s="156">
        <f t="shared" si="0"/>
        <v>44</v>
      </c>
      <c r="C52" s="79" t="s">
        <v>993</v>
      </c>
      <c r="D52" s="183" t="s">
        <v>1135</v>
      </c>
      <c r="E52" s="158" t="s">
        <v>35</v>
      </c>
      <c r="F52" s="13" t="s">
        <v>21</v>
      </c>
      <c r="G52" s="22" t="s">
        <v>36</v>
      </c>
      <c r="H52" s="13" t="s">
        <v>115</v>
      </c>
      <c r="I52" s="184" t="s">
        <v>1136</v>
      </c>
      <c r="J52" s="24">
        <f>'LP III'!$A$2-RIGHT(I52,4)</f>
        <v>36</v>
      </c>
      <c r="K52" s="13" t="s">
        <v>1137</v>
      </c>
      <c r="L52" s="13" t="s">
        <v>40</v>
      </c>
      <c r="M52" s="22" t="s">
        <v>36</v>
      </c>
      <c r="N52" s="13" t="s">
        <v>40</v>
      </c>
      <c r="O52" s="22" t="s">
        <v>36</v>
      </c>
      <c r="P52" s="13" t="s">
        <v>40</v>
      </c>
      <c r="Q52" s="22" t="s">
        <v>36</v>
      </c>
      <c r="R52" s="13" t="s">
        <v>40</v>
      </c>
      <c r="S52" s="22" t="s">
        <v>36</v>
      </c>
      <c r="T52" s="22" t="s">
        <v>36</v>
      </c>
      <c r="U52" s="22" t="s">
        <v>36</v>
      </c>
      <c r="V52" s="22" t="s">
        <v>36</v>
      </c>
      <c r="W52" s="22" t="s">
        <v>36</v>
      </c>
      <c r="X52" s="22" t="s">
        <v>36</v>
      </c>
      <c r="Y52" s="22" t="s">
        <v>36</v>
      </c>
      <c r="Z52" s="22" t="s">
        <v>55</v>
      </c>
      <c r="AA52" s="22" t="s">
        <v>42</v>
      </c>
      <c r="AB52" s="79" t="s">
        <v>43</v>
      </c>
      <c r="AC52" s="103" t="s">
        <v>44</v>
      </c>
      <c r="AD52" s="43" t="str">
        <f>IF('LP III'!J55&gt;=60,"Lansia"," ")</f>
        <v xml:space="preserve"> </v>
      </c>
      <c r="AE52" s="157"/>
      <c r="AF52" s="104"/>
      <c r="AG52" s="132"/>
    </row>
    <row r="53" spans="1:33">
      <c r="A53" s="97"/>
      <c r="B53" s="156">
        <f t="shared" si="0"/>
        <v>45</v>
      </c>
      <c r="C53" s="137"/>
      <c r="D53" s="183" t="s">
        <v>1138</v>
      </c>
      <c r="E53" s="158"/>
      <c r="F53" s="22" t="s">
        <v>36</v>
      </c>
      <c r="G53" s="13" t="s">
        <v>22</v>
      </c>
      <c r="H53" s="13" t="s">
        <v>35</v>
      </c>
      <c r="I53" s="184" t="s">
        <v>1139</v>
      </c>
      <c r="J53" s="24">
        <f>'LP III'!$A$2-RIGHT(I53,4)</f>
        <v>35</v>
      </c>
      <c r="K53" s="22" t="s">
        <v>36</v>
      </c>
      <c r="L53" s="22" t="s">
        <v>36</v>
      </c>
      <c r="M53" s="13" t="s">
        <v>40</v>
      </c>
      <c r="N53" s="22" t="s">
        <v>36</v>
      </c>
      <c r="O53" s="13" t="s">
        <v>40</v>
      </c>
      <c r="P53" s="22" t="s">
        <v>36</v>
      </c>
      <c r="Q53" s="13" t="s">
        <v>40</v>
      </c>
      <c r="R53" s="22" t="s">
        <v>36</v>
      </c>
      <c r="S53" s="13" t="s">
        <v>40</v>
      </c>
      <c r="T53" s="22" t="s">
        <v>36</v>
      </c>
      <c r="U53" s="22" t="s">
        <v>36</v>
      </c>
      <c r="V53" s="22" t="s">
        <v>36</v>
      </c>
      <c r="W53" s="22" t="s">
        <v>36</v>
      </c>
      <c r="X53" s="22" t="s">
        <v>36</v>
      </c>
      <c r="Y53" s="22" t="s">
        <v>36</v>
      </c>
      <c r="Z53" s="22" t="s">
        <v>55</v>
      </c>
      <c r="AA53" s="22" t="s">
        <v>76</v>
      </c>
      <c r="AB53" s="79" t="s">
        <v>43</v>
      </c>
      <c r="AC53" s="103" t="s">
        <v>52</v>
      </c>
      <c r="AD53" s="43" t="str">
        <f>IF('LP III'!J56&gt;=60,"Lansia"," ")</f>
        <v xml:space="preserve"> </v>
      </c>
      <c r="AE53" s="157"/>
      <c r="AF53" s="104"/>
      <c r="AG53" s="132"/>
    </row>
    <row r="54" spans="1:33">
      <c r="A54" s="97"/>
      <c r="B54" s="156">
        <f t="shared" si="0"/>
        <v>46</v>
      </c>
      <c r="C54" s="137"/>
      <c r="D54" s="183" t="s">
        <v>1140</v>
      </c>
      <c r="E54" s="158"/>
      <c r="F54" s="22" t="s">
        <v>36</v>
      </c>
      <c r="G54" s="13" t="s">
        <v>22</v>
      </c>
      <c r="H54" s="13" t="s">
        <v>35</v>
      </c>
      <c r="I54" s="184" t="s">
        <v>1141</v>
      </c>
      <c r="J54" s="24">
        <f>'LP III'!$A$2-RIGHT(I54,4)</f>
        <v>12</v>
      </c>
      <c r="K54" s="22" t="s">
        <v>36</v>
      </c>
      <c r="L54" s="22" t="s">
        <v>36</v>
      </c>
      <c r="M54" s="13" t="s">
        <v>40</v>
      </c>
      <c r="N54" s="22" t="s">
        <v>36</v>
      </c>
      <c r="O54" s="22" t="s">
        <v>36</v>
      </c>
      <c r="P54" s="22" t="s">
        <v>36</v>
      </c>
      <c r="Q54" s="22" t="s">
        <v>36</v>
      </c>
      <c r="R54" s="22" t="s">
        <v>36</v>
      </c>
      <c r="S54" s="22" t="s">
        <v>36</v>
      </c>
      <c r="T54" s="22" t="s">
        <v>36</v>
      </c>
      <c r="U54" s="22" t="s">
        <v>36</v>
      </c>
      <c r="V54" s="22" t="s">
        <v>36</v>
      </c>
      <c r="W54" s="22" t="s">
        <v>36</v>
      </c>
      <c r="X54" s="22" t="s">
        <v>36</v>
      </c>
      <c r="Y54" s="13" t="s">
        <v>40</v>
      </c>
      <c r="Z54" s="22" t="s">
        <v>41</v>
      </c>
      <c r="AA54" s="22" t="s">
        <v>56</v>
      </c>
      <c r="AB54" s="79" t="s">
        <v>57</v>
      </c>
      <c r="AC54" s="103" t="s">
        <v>58</v>
      </c>
      <c r="AD54" s="43" t="str">
        <f>IF('LP III'!J57&gt;=60,"Lansia"," ")</f>
        <v xml:space="preserve"> </v>
      </c>
      <c r="AE54" s="157"/>
      <c r="AF54" s="104"/>
      <c r="AG54" s="132"/>
    </row>
    <row r="55" spans="1:33">
      <c r="A55" s="97"/>
      <c r="B55" s="156">
        <f t="shared" si="0"/>
        <v>47</v>
      </c>
      <c r="C55" s="137"/>
      <c r="D55" s="135" t="s">
        <v>1142</v>
      </c>
      <c r="E55" s="158"/>
      <c r="F55" s="22" t="s">
        <v>36</v>
      </c>
      <c r="G55" s="13" t="s">
        <v>22</v>
      </c>
      <c r="H55" s="138" t="s">
        <v>115</v>
      </c>
      <c r="I55" s="139" t="s">
        <v>1143</v>
      </c>
      <c r="J55" s="24">
        <f>'LP III'!$A$2-RIGHT(I55,4)</f>
        <v>2</v>
      </c>
      <c r="K55" s="22" t="s">
        <v>36</v>
      </c>
      <c r="L55" s="22" t="s">
        <v>36</v>
      </c>
      <c r="M55" s="22" t="s">
        <v>36</v>
      </c>
      <c r="N55" s="22" t="s">
        <v>36</v>
      </c>
      <c r="O55" s="22" t="s">
        <v>36</v>
      </c>
      <c r="P55" s="22" t="s">
        <v>36</v>
      </c>
      <c r="Q55" s="22" t="s">
        <v>36</v>
      </c>
      <c r="R55" s="22" t="s">
        <v>36</v>
      </c>
      <c r="S55" s="22" t="s">
        <v>36</v>
      </c>
      <c r="T55" s="22" t="s">
        <v>36</v>
      </c>
      <c r="U55" s="22" t="s">
        <v>36</v>
      </c>
      <c r="V55" s="22" t="s">
        <v>36</v>
      </c>
      <c r="W55" s="22" t="s">
        <v>36</v>
      </c>
      <c r="X55" s="22" t="s">
        <v>36</v>
      </c>
      <c r="Y55" s="13" t="s">
        <v>40</v>
      </c>
      <c r="Z55" s="137" t="s">
        <v>36</v>
      </c>
      <c r="AA55" s="22" t="s">
        <v>36</v>
      </c>
      <c r="AB55" s="134" t="s">
        <v>57</v>
      </c>
      <c r="AC55" s="103" t="s">
        <v>58</v>
      </c>
      <c r="AD55" s="43" t="str">
        <f>IF('LP III'!J58&gt;=60,"Lansia"," ")</f>
        <v xml:space="preserve"> </v>
      </c>
      <c r="AE55" s="157"/>
      <c r="AF55" s="104"/>
      <c r="AG55" s="132"/>
    </row>
    <row r="56" spans="1:33">
      <c r="A56" s="97"/>
      <c r="B56" s="156">
        <f t="shared" si="0"/>
        <v>48</v>
      </c>
      <c r="C56" s="137"/>
      <c r="D56" s="135" t="s">
        <v>1144</v>
      </c>
      <c r="E56" s="142"/>
      <c r="F56" s="22" t="s">
        <v>36</v>
      </c>
      <c r="G56" s="22" t="s">
        <v>22</v>
      </c>
      <c r="H56" s="138" t="s">
        <v>173</v>
      </c>
      <c r="I56" s="139" t="s">
        <v>1145</v>
      </c>
      <c r="J56" s="24">
        <f>'LP III'!$A$2-RIGHT(I56,4)</f>
        <v>55</v>
      </c>
      <c r="K56" s="137"/>
      <c r="L56" s="22" t="s">
        <v>36</v>
      </c>
      <c r="M56" s="13" t="s">
        <v>40</v>
      </c>
      <c r="N56" s="22" t="s">
        <v>36</v>
      </c>
      <c r="O56" s="13" t="s">
        <v>40</v>
      </c>
      <c r="P56" s="22" t="s">
        <v>36</v>
      </c>
      <c r="Q56" s="13" t="s">
        <v>40</v>
      </c>
      <c r="R56" s="22" t="s">
        <v>36</v>
      </c>
      <c r="S56" s="13" t="s">
        <v>40</v>
      </c>
      <c r="T56" s="22" t="s">
        <v>36</v>
      </c>
      <c r="U56" s="22" t="s">
        <v>36</v>
      </c>
      <c r="V56" s="22" t="s">
        <v>36</v>
      </c>
      <c r="W56" s="22" t="s">
        <v>36</v>
      </c>
      <c r="X56" s="22" t="s">
        <v>36</v>
      </c>
      <c r="Y56" s="22" t="s">
        <v>36</v>
      </c>
      <c r="Z56" s="134" t="s">
        <v>55</v>
      </c>
      <c r="AA56" s="194" t="s">
        <v>51</v>
      </c>
      <c r="AB56" s="134" t="s">
        <v>43</v>
      </c>
      <c r="AC56" s="141" t="s">
        <v>83</v>
      </c>
      <c r="AD56" s="43" t="str">
        <f>IF('LP III'!J59&gt;=60,"Lansia"," ")</f>
        <v xml:space="preserve"> </v>
      </c>
      <c r="AE56" s="157"/>
      <c r="AF56" s="104"/>
      <c r="AG56" s="132"/>
    </row>
    <row r="57" spans="1:33">
      <c r="A57" s="97">
        <v>10</v>
      </c>
      <c r="B57" s="156">
        <f t="shared" si="0"/>
        <v>49</v>
      </c>
      <c r="C57" s="79" t="s">
        <v>993</v>
      </c>
      <c r="D57" s="183" t="s">
        <v>1146</v>
      </c>
      <c r="E57" s="158" t="s">
        <v>35</v>
      </c>
      <c r="F57" s="13" t="s">
        <v>21</v>
      </c>
      <c r="G57" s="22" t="s">
        <v>36</v>
      </c>
      <c r="H57" s="22" t="s">
        <v>813</v>
      </c>
      <c r="I57" s="184" t="s">
        <v>1147</v>
      </c>
      <c r="J57" s="24">
        <f>'LP III'!$A$2-RIGHT(I57,4)</f>
        <v>72</v>
      </c>
      <c r="K57" s="13" t="s">
        <v>1148</v>
      </c>
      <c r="L57" s="13" t="s">
        <v>40</v>
      </c>
      <c r="M57" s="22" t="s">
        <v>36</v>
      </c>
      <c r="N57" s="13" t="s">
        <v>40</v>
      </c>
      <c r="O57" s="22" t="s">
        <v>36</v>
      </c>
      <c r="P57" s="13" t="s">
        <v>40</v>
      </c>
      <c r="Q57" s="22" t="s">
        <v>36</v>
      </c>
      <c r="R57" s="13" t="s">
        <v>40</v>
      </c>
      <c r="S57" s="22" t="s">
        <v>36</v>
      </c>
      <c r="T57" s="22" t="s">
        <v>36</v>
      </c>
      <c r="U57" s="22" t="s">
        <v>36</v>
      </c>
      <c r="V57" s="22" t="s">
        <v>36</v>
      </c>
      <c r="W57" s="22" t="s">
        <v>36</v>
      </c>
      <c r="X57" s="22" t="s">
        <v>36</v>
      </c>
      <c r="Y57" s="22" t="s">
        <v>36</v>
      </c>
      <c r="Z57" s="22" t="s">
        <v>237</v>
      </c>
      <c r="AA57" s="102" t="s">
        <v>42</v>
      </c>
      <c r="AB57" s="79" t="s">
        <v>43</v>
      </c>
      <c r="AC57" s="103" t="s">
        <v>44</v>
      </c>
      <c r="AD57" s="43" t="str">
        <f>IF('LP III'!J60&gt;=60,"Lansia"," ")</f>
        <v xml:space="preserve"> </v>
      </c>
      <c r="AE57" s="157"/>
      <c r="AF57" s="104"/>
      <c r="AG57" s="132"/>
    </row>
    <row r="58" spans="1:33">
      <c r="A58" s="97"/>
      <c r="B58" s="156">
        <f t="shared" si="0"/>
        <v>50</v>
      </c>
      <c r="C58" s="22" t="s">
        <v>36</v>
      </c>
      <c r="D58" s="183" t="s">
        <v>1149</v>
      </c>
      <c r="E58" s="158"/>
      <c r="F58" s="22" t="s">
        <v>36</v>
      </c>
      <c r="G58" s="13" t="s">
        <v>22</v>
      </c>
      <c r="H58" s="22" t="s">
        <v>527</v>
      </c>
      <c r="I58" s="184" t="s">
        <v>1150</v>
      </c>
      <c r="J58" s="24">
        <f>'LP III'!$A$2-RIGHT(I58,4)</f>
        <v>69</v>
      </c>
      <c r="K58" s="22" t="s">
        <v>36</v>
      </c>
      <c r="L58" s="22" t="s">
        <v>36</v>
      </c>
      <c r="M58" s="13" t="s">
        <v>40</v>
      </c>
      <c r="N58" s="22" t="s">
        <v>36</v>
      </c>
      <c r="O58" s="13" t="s">
        <v>40</v>
      </c>
      <c r="P58" s="22" t="s">
        <v>36</v>
      </c>
      <c r="Q58" s="13" t="s">
        <v>40</v>
      </c>
      <c r="R58" s="22" t="s">
        <v>36</v>
      </c>
      <c r="S58" s="13" t="s">
        <v>40</v>
      </c>
      <c r="T58" s="22" t="s">
        <v>36</v>
      </c>
      <c r="U58" s="22" t="s">
        <v>36</v>
      </c>
      <c r="V58" s="22" t="s">
        <v>36</v>
      </c>
      <c r="W58" s="22" t="s">
        <v>36</v>
      </c>
      <c r="X58" s="22" t="s">
        <v>36</v>
      </c>
      <c r="Y58" s="22" t="s">
        <v>36</v>
      </c>
      <c r="Z58" s="22" t="s">
        <v>447</v>
      </c>
      <c r="AA58" s="102" t="s">
        <v>51</v>
      </c>
      <c r="AB58" s="79" t="s">
        <v>43</v>
      </c>
      <c r="AC58" s="103" t="s">
        <v>52</v>
      </c>
      <c r="AD58" s="43" t="str">
        <f>IF('LP III'!J61&gt;=60,"Lansia"," ")</f>
        <v xml:space="preserve"> </v>
      </c>
      <c r="AE58" s="157"/>
      <c r="AF58" s="104"/>
      <c r="AG58" s="132"/>
    </row>
    <row r="59" spans="1:33">
      <c r="A59" s="97"/>
      <c r="B59" s="156">
        <f t="shared" si="0"/>
        <v>51</v>
      </c>
      <c r="C59" s="22" t="s">
        <v>36</v>
      </c>
      <c r="D59" s="183" t="s">
        <v>1151</v>
      </c>
      <c r="E59" s="158"/>
      <c r="F59" s="22" t="s">
        <v>36</v>
      </c>
      <c r="G59" s="13" t="s">
        <v>22</v>
      </c>
      <c r="H59" s="22" t="s">
        <v>35</v>
      </c>
      <c r="I59" s="184" t="s">
        <v>1152</v>
      </c>
      <c r="J59" s="24">
        <f>'LP III'!$A$2-RIGHT(I59,4)</f>
        <v>48</v>
      </c>
      <c r="K59" s="22" t="s">
        <v>36</v>
      </c>
      <c r="L59" s="22" t="s">
        <v>36</v>
      </c>
      <c r="M59" s="13" t="s">
        <v>40</v>
      </c>
      <c r="N59" s="22" t="s">
        <v>36</v>
      </c>
      <c r="O59" s="13" t="s">
        <v>40</v>
      </c>
      <c r="P59" s="22" t="s">
        <v>36</v>
      </c>
      <c r="Q59" s="22" t="s">
        <v>36</v>
      </c>
      <c r="R59" s="22" t="s">
        <v>36</v>
      </c>
      <c r="S59" s="13" t="s">
        <v>40</v>
      </c>
      <c r="T59" s="22" t="s">
        <v>36</v>
      </c>
      <c r="U59" s="22" t="s">
        <v>36</v>
      </c>
      <c r="V59" s="22" t="s">
        <v>36</v>
      </c>
      <c r="W59" s="22" t="s">
        <v>36</v>
      </c>
      <c r="X59" s="22" t="s">
        <v>36</v>
      </c>
      <c r="Y59" s="22" t="s">
        <v>36</v>
      </c>
      <c r="Z59" s="22" t="s">
        <v>41</v>
      </c>
      <c r="AA59" s="102" t="s">
        <v>36</v>
      </c>
      <c r="AB59" s="79" t="s">
        <v>57</v>
      </c>
      <c r="AC59" s="103" t="s">
        <v>58</v>
      </c>
      <c r="AD59" s="43" t="str">
        <f>IF('LP III'!J62&gt;=60,"Lansia"," ")</f>
        <v xml:space="preserve"> </v>
      </c>
      <c r="AE59" s="157"/>
      <c r="AF59" s="104"/>
      <c r="AG59" s="132"/>
    </row>
    <row r="60" spans="1:33">
      <c r="A60" s="97"/>
      <c r="B60" s="156">
        <f t="shared" si="0"/>
        <v>52</v>
      </c>
      <c r="C60" s="22" t="s">
        <v>36</v>
      </c>
      <c r="D60" s="183" t="s">
        <v>1153</v>
      </c>
      <c r="E60" s="167"/>
      <c r="F60" s="13" t="s">
        <v>21</v>
      </c>
      <c r="G60" s="22" t="s">
        <v>36</v>
      </c>
      <c r="H60" s="13" t="s">
        <v>115</v>
      </c>
      <c r="I60" s="184" t="s">
        <v>613</v>
      </c>
      <c r="J60" s="24">
        <f>'LP III'!$A$2-RIGHT(I60,4)</f>
        <v>17</v>
      </c>
      <c r="K60" s="22" t="s">
        <v>36</v>
      </c>
      <c r="L60" s="13" t="s">
        <v>40</v>
      </c>
      <c r="M60" s="22" t="s">
        <v>36</v>
      </c>
      <c r="N60" s="22" t="s">
        <v>36</v>
      </c>
      <c r="O60" s="22" t="s">
        <v>36</v>
      </c>
      <c r="P60" s="22" t="s">
        <v>36</v>
      </c>
      <c r="Q60" s="22" t="s">
        <v>36</v>
      </c>
      <c r="R60" s="22" t="s">
        <v>36</v>
      </c>
      <c r="S60" s="22" t="s">
        <v>36</v>
      </c>
      <c r="T60" s="22" t="s">
        <v>36</v>
      </c>
      <c r="U60" s="22" t="s">
        <v>36</v>
      </c>
      <c r="V60" s="13" t="s">
        <v>40</v>
      </c>
      <c r="W60" s="22" t="s">
        <v>36</v>
      </c>
      <c r="X60" s="22" t="s">
        <v>36</v>
      </c>
      <c r="Y60" s="22" t="s">
        <v>36</v>
      </c>
      <c r="Z60" s="79" t="s">
        <v>61</v>
      </c>
      <c r="AA60" s="102" t="s">
        <v>56</v>
      </c>
      <c r="AB60" s="79" t="s">
        <v>57</v>
      </c>
      <c r="AC60" s="103" t="s">
        <v>58</v>
      </c>
      <c r="AD60" s="43" t="str">
        <f>IF('LP III'!J63&gt;=60,"Lansia"," ")</f>
        <v xml:space="preserve"> </v>
      </c>
      <c r="AE60" s="157"/>
      <c r="AF60" s="104"/>
      <c r="AG60" s="132"/>
    </row>
    <row r="61" spans="1:33">
      <c r="A61" s="97"/>
      <c r="B61" s="156">
        <f t="shared" si="0"/>
        <v>53</v>
      </c>
      <c r="C61" s="22" t="s">
        <v>36</v>
      </c>
      <c r="D61" s="183" t="s">
        <v>1154</v>
      </c>
      <c r="E61" s="167"/>
      <c r="F61" s="22" t="s">
        <v>36</v>
      </c>
      <c r="G61" s="13" t="s">
        <v>22</v>
      </c>
      <c r="H61" s="13" t="s">
        <v>115</v>
      </c>
      <c r="I61" s="184" t="s">
        <v>1155</v>
      </c>
      <c r="J61" s="24">
        <f>'LP III'!$A$2-RIGHT(I61,4)</f>
        <v>10</v>
      </c>
      <c r="K61" s="22" t="s">
        <v>36</v>
      </c>
      <c r="L61" s="22" t="s">
        <v>36</v>
      </c>
      <c r="M61" s="13" t="s">
        <v>40</v>
      </c>
      <c r="N61" s="22" t="s">
        <v>36</v>
      </c>
      <c r="O61" s="22" t="s">
        <v>36</v>
      </c>
      <c r="P61" s="22" t="s">
        <v>36</v>
      </c>
      <c r="Q61" s="22" t="s">
        <v>36</v>
      </c>
      <c r="R61" s="22" t="s">
        <v>36</v>
      </c>
      <c r="S61" s="22" t="s">
        <v>36</v>
      </c>
      <c r="T61" s="22" t="s">
        <v>36</v>
      </c>
      <c r="U61" s="22" t="s">
        <v>36</v>
      </c>
      <c r="V61" s="22" t="s">
        <v>36</v>
      </c>
      <c r="W61" s="22" t="s">
        <v>36</v>
      </c>
      <c r="X61" s="22" t="s">
        <v>36</v>
      </c>
      <c r="Y61" s="13" t="s">
        <v>40</v>
      </c>
      <c r="Z61" s="102" t="s">
        <v>41</v>
      </c>
      <c r="AA61" s="102" t="s">
        <v>56</v>
      </c>
      <c r="AB61" s="79" t="s">
        <v>57</v>
      </c>
      <c r="AC61" s="103" t="s">
        <v>58</v>
      </c>
      <c r="AD61" s="43" t="str">
        <f>IF('LP III'!J64&gt;=60,"Lansia"," ")</f>
        <v xml:space="preserve"> </v>
      </c>
      <c r="AE61" s="157"/>
      <c r="AF61" s="104"/>
      <c r="AG61" s="132"/>
    </row>
    <row r="62" spans="1:33">
      <c r="A62" s="97"/>
      <c r="B62" s="156">
        <f t="shared" si="0"/>
        <v>54</v>
      </c>
      <c r="C62" s="22" t="s">
        <v>36</v>
      </c>
      <c r="D62" s="99" t="s">
        <v>1156</v>
      </c>
      <c r="E62" s="99"/>
      <c r="F62" s="22" t="s">
        <v>36</v>
      </c>
      <c r="G62" s="13" t="s">
        <v>22</v>
      </c>
      <c r="H62" s="79" t="s">
        <v>980</v>
      </c>
      <c r="I62" s="79" t="s">
        <v>1157</v>
      </c>
      <c r="J62" s="24">
        <f>'LP III'!$A$2-RIGHT(I62,4)</f>
        <v>19</v>
      </c>
      <c r="K62" s="22" t="s">
        <v>36</v>
      </c>
      <c r="L62" s="22" t="s">
        <v>36</v>
      </c>
      <c r="M62" s="13" t="s">
        <v>40</v>
      </c>
      <c r="N62" s="22" t="s">
        <v>36</v>
      </c>
      <c r="O62" s="22" t="s">
        <v>36</v>
      </c>
      <c r="P62" s="22" t="s">
        <v>36</v>
      </c>
      <c r="Q62" s="22" t="s">
        <v>36</v>
      </c>
      <c r="R62" s="22" t="s">
        <v>36</v>
      </c>
      <c r="S62" s="22" t="s">
        <v>36</v>
      </c>
      <c r="T62" s="22" t="s">
        <v>36</v>
      </c>
      <c r="U62" s="13" t="s">
        <v>40</v>
      </c>
      <c r="V62" s="22" t="s">
        <v>36</v>
      </c>
      <c r="W62" s="22" t="s">
        <v>36</v>
      </c>
      <c r="X62" s="22" t="s">
        <v>36</v>
      </c>
      <c r="Y62" s="22" t="s">
        <v>36</v>
      </c>
      <c r="Z62" s="79" t="s">
        <v>55</v>
      </c>
      <c r="AA62" s="79" t="s">
        <v>56</v>
      </c>
      <c r="AB62" s="79" t="s">
        <v>57</v>
      </c>
      <c r="AC62" s="79" t="s">
        <v>277</v>
      </c>
      <c r="AD62" s="43" t="str">
        <f>IF('LP III'!J65&gt;=60,"Lansia"," ")</f>
        <v xml:space="preserve"> </v>
      </c>
      <c r="AE62" s="157"/>
      <c r="AF62" s="104"/>
      <c r="AG62" s="132"/>
    </row>
    <row r="63" spans="1:33">
      <c r="A63" s="97">
        <v>11</v>
      </c>
      <c r="B63" s="156">
        <f t="shared" si="0"/>
        <v>55</v>
      </c>
      <c r="C63" s="79" t="s">
        <v>993</v>
      </c>
      <c r="D63" s="183" t="s">
        <v>1158</v>
      </c>
      <c r="E63" s="167" t="s">
        <v>35</v>
      </c>
      <c r="F63" s="13" t="s">
        <v>21</v>
      </c>
      <c r="G63" s="22" t="s">
        <v>36</v>
      </c>
      <c r="H63" s="13" t="s">
        <v>35</v>
      </c>
      <c r="I63" s="184" t="s">
        <v>1159</v>
      </c>
      <c r="J63" s="24">
        <f>'LP III'!$A$2-RIGHT(I63,4)</f>
        <v>42</v>
      </c>
      <c r="K63" s="13" t="s">
        <v>1160</v>
      </c>
      <c r="L63" s="13" t="s">
        <v>40</v>
      </c>
      <c r="M63" s="22" t="s">
        <v>36</v>
      </c>
      <c r="N63" s="13" t="s">
        <v>40</v>
      </c>
      <c r="O63" s="22" t="s">
        <v>36</v>
      </c>
      <c r="P63" s="13" t="s">
        <v>40</v>
      </c>
      <c r="Q63" s="22" t="s">
        <v>36</v>
      </c>
      <c r="R63" s="13" t="s">
        <v>40</v>
      </c>
      <c r="S63" s="22" t="s">
        <v>36</v>
      </c>
      <c r="T63" s="22" t="s">
        <v>36</v>
      </c>
      <c r="U63" s="22" t="s">
        <v>36</v>
      </c>
      <c r="V63" s="22" t="s">
        <v>36</v>
      </c>
      <c r="W63" s="22" t="s">
        <v>36</v>
      </c>
      <c r="X63" s="22" t="s">
        <v>36</v>
      </c>
      <c r="Y63" s="22" t="s">
        <v>36</v>
      </c>
      <c r="Z63" s="22" t="s">
        <v>55</v>
      </c>
      <c r="AA63" s="102" t="s">
        <v>271</v>
      </c>
      <c r="AB63" s="79" t="s">
        <v>43</v>
      </c>
      <c r="AC63" s="103" t="s">
        <v>44</v>
      </c>
      <c r="AD63" s="43" t="str">
        <f>IF('LP III'!J66&gt;=60,"Lansia"," ")</f>
        <v xml:space="preserve"> </v>
      </c>
      <c r="AE63" s="157"/>
      <c r="AF63" s="104"/>
      <c r="AG63" s="132"/>
    </row>
    <row r="64" spans="1:33">
      <c r="A64" s="97"/>
      <c r="B64" s="156">
        <f t="shared" si="0"/>
        <v>56</v>
      </c>
      <c r="C64" s="79"/>
      <c r="D64" s="183" t="s">
        <v>1161</v>
      </c>
      <c r="E64" s="167"/>
      <c r="F64" s="22" t="s">
        <v>36</v>
      </c>
      <c r="G64" s="13" t="s">
        <v>22</v>
      </c>
      <c r="H64" s="13" t="s">
        <v>103</v>
      </c>
      <c r="I64" s="184" t="s">
        <v>1162</v>
      </c>
      <c r="J64" s="24">
        <f>'LP III'!$A$2-RIGHT(I64,4)</f>
        <v>41</v>
      </c>
      <c r="K64" s="22" t="s">
        <v>36</v>
      </c>
      <c r="L64" s="22" t="s">
        <v>36</v>
      </c>
      <c r="M64" s="13" t="s">
        <v>40</v>
      </c>
      <c r="N64" s="22" t="s">
        <v>36</v>
      </c>
      <c r="O64" s="13" t="s">
        <v>40</v>
      </c>
      <c r="P64" s="22" t="s">
        <v>36</v>
      </c>
      <c r="Q64" s="13" t="s">
        <v>40</v>
      </c>
      <c r="R64" s="22" t="s">
        <v>36</v>
      </c>
      <c r="S64" s="13" t="s">
        <v>40</v>
      </c>
      <c r="T64" s="22" t="s">
        <v>36</v>
      </c>
      <c r="U64" s="22" t="s">
        <v>36</v>
      </c>
      <c r="V64" s="22" t="s">
        <v>36</v>
      </c>
      <c r="W64" s="22" t="s">
        <v>36</v>
      </c>
      <c r="X64" s="22" t="s">
        <v>36</v>
      </c>
      <c r="Y64" s="22" t="s">
        <v>36</v>
      </c>
      <c r="Z64" s="22" t="s">
        <v>55</v>
      </c>
      <c r="AA64" s="102" t="s">
        <v>106</v>
      </c>
      <c r="AB64" s="79" t="s">
        <v>43</v>
      </c>
      <c r="AC64" s="103" t="s">
        <v>52</v>
      </c>
      <c r="AD64" s="43" t="str">
        <f>IF('LP III'!J67&gt;=60,"Lansia"," ")</f>
        <v xml:space="preserve"> </v>
      </c>
      <c r="AE64" s="157"/>
      <c r="AF64" s="104"/>
      <c r="AG64" s="132"/>
    </row>
    <row r="65" spans="1:33">
      <c r="A65" s="97"/>
      <c r="B65" s="156">
        <f t="shared" si="0"/>
        <v>57</v>
      </c>
      <c r="C65" s="79"/>
      <c r="D65" s="183" t="s">
        <v>1163</v>
      </c>
      <c r="E65" s="167"/>
      <c r="F65" s="13" t="s">
        <v>21</v>
      </c>
      <c r="G65" s="22" t="s">
        <v>36</v>
      </c>
      <c r="H65" s="13" t="s">
        <v>35</v>
      </c>
      <c r="I65" s="184" t="s">
        <v>1164</v>
      </c>
      <c r="J65" s="24">
        <f>'LP III'!$A$2-RIGHT(I65,4)</f>
        <v>22</v>
      </c>
      <c r="K65" s="22" t="s">
        <v>36</v>
      </c>
      <c r="L65" s="13" t="s">
        <v>40</v>
      </c>
      <c r="M65" s="22" t="s">
        <v>36</v>
      </c>
      <c r="N65" s="13" t="s">
        <v>40</v>
      </c>
      <c r="O65" s="22" t="s">
        <v>36</v>
      </c>
      <c r="P65" s="22" t="s">
        <v>36</v>
      </c>
      <c r="Q65" s="22" t="s">
        <v>36</v>
      </c>
      <c r="R65" s="22" t="s">
        <v>36</v>
      </c>
      <c r="S65" s="22" t="s">
        <v>36</v>
      </c>
      <c r="T65" s="13" t="s">
        <v>40</v>
      </c>
      <c r="U65" s="22" t="s">
        <v>36</v>
      </c>
      <c r="V65" s="22" t="s">
        <v>36</v>
      </c>
      <c r="W65" s="22" t="s">
        <v>36</v>
      </c>
      <c r="X65" s="22" t="s">
        <v>36</v>
      </c>
      <c r="Y65" s="22" t="s">
        <v>36</v>
      </c>
      <c r="Z65" s="13" t="s">
        <v>55</v>
      </c>
      <c r="AA65" s="22" t="s">
        <v>36</v>
      </c>
      <c r="AB65" s="79" t="s">
        <v>57</v>
      </c>
      <c r="AC65" s="103" t="s">
        <v>58</v>
      </c>
      <c r="AD65" s="43" t="str">
        <f>IF('LP III'!J68&gt;=60,"Lansia"," ")</f>
        <v xml:space="preserve"> </v>
      </c>
      <c r="AE65" s="157"/>
      <c r="AF65" s="104"/>
      <c r="AG65" s="132"/>
    </row>
    <row r="66" spans="1:33">
      <c r="A66" s="97"/>
      <c r="B66" s="156">
        <f t="shared" si="0"/>
        <v>58</v>
      </c>
      <c r="C66" s="79"/>
      <c r="D66" s="183" t="s">
        <v>1165</v>
      </c>
      <c r="E66" s="167"/>
      <c r="F66" s="22" t="s">
        <v>36</v>
      </c>
      <c r="G66" s="13" t="s">
        <v>22</v>
      </c>
      <c r="H66" s="13" t="s">
        <v>35</v>
      </c>
      <c r="I66" s="184" t="s">
        <v>1166</v>
      </c>
      <c r="J66" s="24">
        <f>'LP III'!$A$2-RIGHT(I66,4)</f>
        <v>19</v>
      </c>
      <c r="K66" s="22" t="s">
        <v>36</v>
      </c>
      <c r="L66" s="22" t="s">
        <v>36</v>
      </c>
      <c r="M66" s="13" t="s">
        <v>40</v>
      </c>
      <c r="N66" s="22" t="s">
        <v>36</v>
      </c>
      <c r="O66" s="13" t="s">
        <v>40</v>
      </c>
      <c r="P66" s="22" t="s">
        <v>36</v>
      </c>
      <c r="Q66" s="22" t="s">
        <v>36</v>
      </c>
      <c r="R66" s="22" t="s">
        <v>36</v>
      </c>
      <c r="S66" s="22" t="s">
        <v>36</v>
      </c>
      <c r="T66" s="22" t="s">
        <v>36</v>
      </c>
      <c r="U66" s="13" t="s">
        <v>40</v>
      </c>
      <c r="V66" s="22" t="s">
        <v>36</v>
      </c>
      <c r="W66" s="22" t="s">
        <v>36</v>
      </c>
      <c r="X66" s="22" t="s">
        <v>36</v>
      </c>
      <c r="Y66" s="22" t="s">
        <v>36</v>
      </c>
      <c r="Z66" s="22" t="s">
        <v>75</v>
      </c>
      <c r="AA66" s="22" t="s">
        <v>94</v>
      </c>
      <c r="AB66" s="79" t="s">
        <v>57</v>
      </c>
      <c r="AC66" s="103" t="s">
        <v>58</v>
      </c>
      <c r="AD66" s="43" t="str">
        <f>IF('LP III'!J69&gt;=60,"Lansia"," ")</f>
        <v xml:space="preserve"> </v>
      </c>
      <c r="AE66" s="157"/>
      <c r="AF66" s="104"/>
      <c r="AG66" s="132"/>
    </row>
    <row r="67" spans="1:33">
      <c r="A67" s="97"/>
      <c r="B67" s="156">
        <f t="shared" si="0"/>
        <v>59</v>
      </c>
      <c r="C67" s="22"/>
      <c r="D67" s="183" t="s">
        <v>1167</v>
      </c>
      <c r="E67" s="167"/>
      <c r="F67" s="22" t="s">
        <v>36</v>
      </c>
      <c r="G67" s="13" t="s">
        <v>22</v>
      </c>
      <c r="H67" s="13" t="s">
        <v>35</v>
      </c>
      <c r="I67" s="184" t="s">
        <v>1168</v>
      </c>
      <c r="J67" s="24">
        <f>'LP III'!$A$2-RIGHT(I67,4)</f>
        <v>17</v>
      </c>
      <c r="K67" s="22" t="s">
        <v>36</v>
      </c>
      <c r="L67" s="22" t="s">
        <v>36</v>
      </c>
      <c r="M67" s="13" t="s">
        <v>40</v>
      </c>
      <c r="N67" s="22" t="s">
        <v>36</v>
      </c>
      <c r="O67" s="22" t="s">
        <v>36</v>
      </c>
      <c r="P67" s="22" t="s">
        <v>36</v>
      </c>
      <c r="Q67" s="22" t="s">
        <v>36</v>
      </c>
      <c r="R67" s="22" t="s">
        <v>36</v>
      </c>
      <c r="S67" s="22" t="s">
        <v>36</v>
      </c>
      <c r="T67" s="22" t="s">
        <v>36</v>
      </c>
      <c r="U67" s="22" t="s">
        <v>36</v>
      </c>
      <c r="V67" s="22" t="s">
        <v>36</v>
      </c>
      <c r="W67" s="13" t="s">
        <v>40</v>
      </c>
      <c r="X67" s="22" t="s">
        <v>36</v>
      </c>
      <c r="Y67" s="22" t="s">
        <v>36</v>
      </c>
      <c r="Z67" s="22" t="s">
        <v>55</v>
      </c>
      <c r="AA67" s="22" t="s">
        <v>56</v>
      </c>
      <c r="AB67" s="79" t="s">
        <v>57</v>
      </c>
      <c r="AC67" s="103" t="s">
        <v>58</v>
      </c>
      <c r="AD67" s="43" t="str">
        <f>IF('LP III'!J70&gt;=60,"Lansia"," ")</f>
        <v xml:space="preserve"> </v>
      </c>
      <c r="AE67" s="157"/>
      <c r="AF67" s="104"/>
      <c r="AG67" s="132"/>
    </row>
    <row r="68" spans="1:33">
      <c r="A68" s="97"/>
      <c r="B68" s="156">
        <f t="shared" si="0"/>
        <v>60</v>
      </c>
      <c r="C68" s="22"/>
      <c r="D68" s="183" t="s">
        <v>1169</v>
      </c>
      <c r="E68" s="167"/>
      <c r="F68" s="22" t="s">
        <v>21</v>
      </c>
      <c r="G68" s="22" t="s">
        <v>36</v>
      </c>
      <c r="H68" s="13" t="s">
        <v>35</v>
      </c>
      <c r="I68" s="184" t="s">
        <v>1170</v>
      </c>
      <c r="J68" s="24">
        <f>'LP III'!$A$2-RIGHT(I68,4)</f>
        <v>6</v>
      </c>
      <c r="K68" s="22" t="s">
        <v>36</v>
      </c>
      <c r="L68" s="22" t="s">
        <v>40</v>
      </c>
      <c r="M68" s="13" t="s">
        <v>36</v>
      </c>
      <c r="N68" s="22" t="s">
        <v>36</v>
      </c>
      <c r="O68" s="22" t="s">
        <v>36</v>
      </c>
      <c r="P68" s="22" t="s">
        <v>36</v>
      </c>
      <c r="Q68" s="22" t="s">
        <v>36</v>
      </c>
      <c r="R68" s="22" t="s">
        <v>36</v>
      </c>
      <c r="S68" s="22" t="s">
        <v>36</v>
      </c>
      <c r="T68" s="22" t="s">
        <v>36</v>
      </c>
      <c r="U68" s="22" t="s">
        <v>36</v>
      </c>
      <c r="V68" s="22" t="s">
        <v>36</v>
      </c>
      <c r="W68" s="22" t="s">
        <v>36</v>
      </c>
      <c r="X68" s="13" t="s">
        <v>40</v>
      </c>
      <c r="Y68" s="13" t="s">
        <v>36</v>
      </c>
      <c r="Z68" s="22" t="s">
        <v>36</v>
      </c>
      <c r="AA68" s="22" t="s">
        <v>228</v>
      </c>
      <c r="AB68" s="79" t="s">
        <v>57</v>
      </c>
      <c r="AC68" s="103" t="s">
        <v>58</v>
      </c>
      <c r="AD68" s="43" t="str">
        <f>IF('LP III'!J71&gt;=60,"Lansia"," ")</f>
        <v xml:space="preserve"> </v>
      </c>
      <c r="AE68" s="157"/>
      <c r="AF68" s="104"/>
      <c r="AG68" s="132"/>
    </row>
    <row r="69" spans="1:33">
      <c r="A69" s="97">
        <v>12</v>
      </c>
      <c r="B69" s="156">
        <f t="shared" si="0"/>
        <v>61</v>
      </c>
      <c r="C69" s="79" t="s">
        <v>993</v>
      </c>
      <c r="D69" s="158" t="s">
        <v>1171</v>
      </c>
      <c r="E69" s="13" t="s">
        <v>35</v>
      </c>
      <c r="F69" s="26" t="s">
        <v>21</v>
      </c>
      <c r="G69" s="22" t="s">
        <v>36</v>
      </c>
      <c r="H69" s="13" t="s">
        <v>510</v>
      </c>
      <c r="I69" s="168" t="s">
        <v>1172</v>
      </c>
      <c r="J69" s="24">
        <f>'LP I'!$A$2-RIGHT(I69,4)</f>
        <v>65</v>
      </c>
      <c r="K69" s="26" t="s">
        <v>1173</v>
      </c>
      <c r="L69" s="13" t="s">
        <v>40</v>
      </c>
      <c r="M69" s="22" t="s">
        <v>36</v>
      </c>
      <c r="N69" s="13" t="s">
        <v>40</v>
      </c>
      <c r="O69" s="22" t="s">
        <v>36</v>
      </c>
      <c r="P69" s="13" t="s">
        <v>40</v>
      </c>
      <c r="Q69" s="22" t="s">
        <v>36</v>
      </c>
      <c r="R69" s="13" t="s">
        <v>40</v>
      </c>
      <c r="S69" s="22" t="s">
        <v>36</v>
      </c>
      <c r="T69" s="22" t="s">
        <v>36</v>
      </c>
      <c r="U69" s="22" t="s">
        <v>36</v>
      </c>
      <c r="V69" s="22" t="s">
        <v>36</v>
      </c>
      <c r="W69" s="22" t="s">
        <v>36</v>
      </c>
      <c r="X69" s="22" t="s">
        <v>36</v>
      </c>
      <c r="Y69" s="22" t="s">
        <v>36</v>
      </c>
      <c r="Z69" s="26" t="s">
        <v>61</v>
      </c>
      <c r="AA69" s="26" t="s">
        <v>42</v>
      </c>
      <c r="AB69" s="26" t="s">
        <v>43</v>
      </c>
      <c r="AC69" s="169" t="s">
        <v>44</v>
      </c>
      <c r="AD69" s="43" t="str">
        <f>IF('LP III'!J72&gt;=60,"Lansia"," ")</f>
        <v xml:space="preserve"> </v>
      </c>
      <c r="AE69" s="157"/>
      <c r="AF69" s="104"/>
      <c r="AG69" s="132"/>
    </row>
    <row r="70" spans="1:33">
      <c r="A70" s="97"/>
      <c r="B70" s="156">
        <f t="shared" si="0"/>
        <v>62</v>
      </c>
      <c r="C70" s="26"/>
      <c r="D70" s="158" t="s">
        <v>1174</v>
      </c>
      <c r="E70" s="13"/>
      <c r="F70" s="22" t="s">
        <v>36</v>
      </c>
      <c r="G70" s="26" t="s">
        <v>22</v>
      </c>
      <c r="H70" s="13" t="s">
        <v>527</v>
      </c>
      <c r="I70" s="26" t="s">
        <v>1175</v>
      </c>
      <c r="J70" s="24">
        <f>'LP I'!$A$2-RIGHT(I70,4)</f>
        <v>61</v>
      </c>
      <c r="K70" s="22" t="s">
        <v>36</v>
      </c>
      <c r="L70" s="22" t="s">
        <v>36</v>
      </c>
      <c r="M70" s="13" t="s">
        <v>40</v>
      </c>
      <c r="N70" s="22" t="s">
        <v>36</v>
      </c>
      <c r="O70" s="13" t="s">
        <v>40</v>
      </c>
      <c r="P70" s="22" t="s">
        <v>36</v>
      </c>
      <c r="Q70" s="13" t="s">
        <v>40</v>
      </c>
      <c r="R70" s="22" t="s">
        <v>36</v>
      </c>
      <c r="S70" s="13" t="s">
        <v>40</v>
      </c>
      <c r="T70" s="22" t="s">
        <v>36</v>
      </c>
      <c r="U70" s="22" t="s">
        <v>36</v>
      </c>
      <c r="V70" s="22" t="s">
        <v>36</v>
      </c>
      <c r="W70" s="22" t="s">
        <v>36</v>
      </c>
      <c r="X70" s="22" t="s">
        <v>36</v>
      </c>
      <c r="Y70" s="22" t="s">
        <v>36</v>
      </c>
      <c r="Z70" s="26" t="s">
        <v>41</v>
      </c>
      <c r="AA70" s="26" t="s">
        <v>51</v>
      </c>
      <c r="AB70" s="26" t="s">
        <v>43</v>
      </c>
      <c r="AC70" s="169" t="s">
        <v>52</v>
      </c>
      <c r="AD70" s="43" t="str">
        <f>IF('LP III'!J73&gt;=60,"Lansia"," ")</f>
        <v xml:space="preserve"> </v>
      </c>
      <c r="AE70" s="157"/>
      <c r="AF70" s="104"/>
      <c r="AG70" s="132"/>
    </row>
    <row r="71" spans="1:33">
      <c r="A71" s="97"/>
      <c r="B71" s="156">
        <f t="shared" si="0"/>
        <v>63</v>
      </c>
      <c r="C71" s="26"/>
      <c r="D71" s="158" t="s">
        <v>1176</v>
      </c>
      <c r="E71" s="13"/>
      <c r="F71" s="22" t="s">
        <v>36</v>
      </c>
      <c r="G71" s="26" t="s">
        <v>22</v>
      </c>
      <c r="H71" s="13" t="s">
        <v>86</v>
      </c>
      <c r="I71" s="168" t="s">
        <v>1177</v>
      </c>
      <c r="J71" s="24">
        <f>'LP I'!$A$2-RIGHT(I71,4)</f>
        <v>32</v>
      </c>
      <c r="K71" s="22" t="s">
        <v>36</v>
      </c>
      <c r="L71" s="22" t="s">
        <v>36</v>
      </c>
      <c r="M71" s="13" t="s">
        <v>40</v>
      </c>
      <c r="N71" s="22" t="s">
        <v>36</v>
      </c>
      <c r="O71" s="13" t="s">
        <v>40</v>
      </c>
      <c r="P71" s="22" t="s">
        <v>36</v>
      </c>
      <c r="Q71" s="22" t="s">
        <v>36</v>
      </c>
      <c r="R71" s="22" t="s">
        <v>36</v>
      </c>
      <c r="S71" s="22" t="s">
        <v>36</v>
      </c>
      <c r="T71" s="22" t="s">
        <v>36</v>
      </c>
      <c r="U71" s="13" t="s">
        <v>40</v>
      </c>
      <c r="V71" s="22" t="s">
        <v>36</v>
      </c>
      <c r="W71" s="22" t="s">
        <v>36</v>
      </c>
      <c r="X71" s="22" t="s">
        <v>36</v>
      </c>
      <c r="Y71" s="22" t="s">
        <v>36</v>
      </c>
      <c r="Z71" s="26" t="s">
        <v>55</v>
      </c>
      <c r="AA71" s="170" t="s">
        <v>94</v>
      </c>
      <c r="AB71" s="26" t="s">
        <v>57</v>
      </c>
      <c r="AC71" s="169" t="s">
        <v>58</v>
      </c>
      <c r="AD71" s="43" t="str">
        <f>IF('LP III'!J74&gt;=60,"Lansia"," ")</f>
        <v>Lansia</v>
      </c>
      <c r="AE71" s="157"/>
      <c r="AF71" s="104"/>
      <c r="AG71" s="132"/>
    </row>
    <row r="72" spans="1:33">
      <c r="A72" s="97"/>
      <c r="B72" s="156">
        <f t="shared" si="0"/>
        <v>64</v>
      </c>
      <c r="C72" s="26"/>
      <c r="D72" s="158" t="s">
        <v>1178</v>
      </c>
      <c r="E72" s="13"/>
      <c r="F72" s="26" t="s">
        <v>21</v>
      </c>
      <c r="G72" s="22" t="s">
        <v>36</v>
      </c>
      <c r="H72" s="13" t="s">
        <v>86</v>
      </c>
      <c r="I72" s="26" t="s">
        <v>1179</v>
      </c>
      <c r="J72" s="24">
        <f>'LP I'!$A$2-RIGHT(I72,4)</f>
        <v>19</v>
      </c>
      <c r="K72" s="22" t="s">
        <v>36</v>
      </c>
      <c r="L72" s="13" t="s">
        <v>40</v>
      </c>
      <c r="M72" s="22" t="s">
        <v>36</v>
      </c>
      <c r="N72" s="22" t="s">
        <v>36</v>
      </c>
      <c r="O72" s="22" t="s">
        <v>36</v>
      </c>
      <c r="P72" s="22" t="s">
        <v>36</v>
      </c>
      <c r="Q72" s="22" t="s">
        <v>36</v>
      </c>
      <c r="R72" s="22" t="s">
        <v>36</v>
      </c>
      <c r="S72" s="22" t="s">
        <v>36</v>
      </c>
      <c r="T72" s="13" t="s">
        <v>40</v>
      </c>
      <c r="U72" s="22" t="s">
        <v>36</v>
      </c>
      <c r="V72" s="22" t="s">
        <v>36</v>
      </c>
      <c r="W72" s="22" t="s">
        <v>36</v>
      </c>
      <c r="X72" s="22" t="s">
        <v>36</v>
      </c>
      <c r="Y72" s="22" t="s">
        <v>36</v>
      </c>
      <c r="Z72" s="26" t="s">
        <v>61</v>
      </c>
      <c r="AA72" s="26" t="s">
        <v>56</v>
      </c>
      <c r="AB72" s="26" t="s">
        <v>57</v>
      </c>
      <c r="AC72" s="169" t="s">
        <v>58</v>
      </c>
      <c r="AD72" s="43" t="str">
        <f>IF('LP III'!J75&gt;=60,"Lansia"," ")</f>
        <v xml:space="preserve"> </v>
      </c>
      <c r="AE72" s="157"/>
      <c r="AF72" s="104"/>
      <c r="AG72" s="132"/>
    </row>
    <row r="73" spans="1:33">
      <c r="A73" s="97"/>
      <c r="B73" s="156">
        <f t="shared" ref="B73:B122" si="1">B72+1</f>
        <v>65</v>
      </c>
      <c r="C73" s="26"/>
      <c r="D73" s="158" t="s">
        <v>1180</v>
      </c>
      <c r="E73" s="13"/>
      <c r="F73" s="26" t="s">
        <v>21</v>
      </c>
      <c r="G73" s="22" t="s">
        <v>36</v>
      </c>
      <c r="H73" s="13" t="s">
        <v>1181</v>
      </c>
      <c r="I73" s="26" t="s">
        <v>1182</v>
      </c>
      <c r="J73" s="24">
        <f>'LP I'!$A$2-RIGHT(I73,4)</f>
        <v>32</v>
      </c>
      <c r="K73" s="22" t="s">
        <v>36</v>
      </c>
      <c r="L73" s="13" t="s">
        <v>40</v>
      </c>
      <c r="M73" s="22" t="s">
        <v>36</v>
      </c>
      <c r="N73" s="22" t="s">
        <v>36</v>
      </c>
      <c r="O73" s="22" t="s">
        <v>36</v>
      </c>
      <c r="P73" s="22" t="s">
        <v>36</v>
      </c>
      <c r="Q73" s="22" t="s">
        <v>36</v>
      </c>
      <c r="R73" s="22" t="s">
        <v>36</v>
      </c>
      <c r="S73" s="22" t="s">
        <v>36</v>
      </c>
      <c r="T73" s="13" t="s">
        <v>40</v>
      </c>
      <c r="U73" s="22" t="s">
        <v>36</v>
      </c>
      <c r="V73" s="22" t="s">
        <v>36</v>
      </c>
      <c r="W73" s="22" t="s">
        <v>36</v>
      </c>
      <c r="X73" s="22" t="s">
        <v>36</v>
      </c>
      <c r="Y73" s="22" t="s">
        <v>36</v>
      </c>
      <c r="Z73" s="26" t="s">
        <v>55</v>
      </c>
      <c r="AA73" s="26" t="s">
        <v>192</v>
      </c>
      <c r="AB73" s="26" t="s">
        <v>57</v>
      </c>
      <c r="AC73" s="169" t="s">
        <v>1183</v>
      </c>
      <c r="AD73" s="43" t="str">
        <f>IF('LP III'!J76&gt;=60,"Lansia"," ")</f>
        <v xml:space="preserve"> </v>
      </c>
      <c r="AE73" s="157"/>
      <c r="AF73" s="104"/>
      <c r="AG73" s="132"/>
    </row>
    <row r="74" spans="1:33">
      <c r="A74" s="97"/>
      <c r="B74" s="156">
        <f t="shared" si="1"/>
        <v>66</v>
      </c>
      <c r="C74" s="26"/>
      <c r="D74" s="158" t="s">
        <v>1184</v>
      </c>
      <c r="E74" s="13"/>
      <c r="F74" s="22" t="s">
        <v>36</v>
      </c>
      <c r="G74" s="26" t="s">
        <v>22</v>
      </c>
      <c r="H74" s="13" t="s">
        <v>115</v>
      </c>
      <c r="I74" s="26" t="s">
        <v>1185</v>
      </c>
      <c r="J74" s="24">
        <f>'LP I'!$A$2-RIGHT(I74,4)</f>
        <v>23</v>
      </c>
      <c r="K74" s="22" t="s">
        <v>36</v>
      </c>
      <c r="L74" s="22" t="s">
        <v>36</v>
      </c>
      <c r="M74" s="13" t="s">
        <v>40</v>
      </c>
      <c r="N74" s="22" t="s">
        <v>36</v>
      </c>
      <c r="O74" s="13" t="s">
        <v>40</v>
      </c>
      <c r="P74" s="22" t="s">
        <v>36</v>
      </c>
      <c r="Q74" s="22" t="s">
        <v>36</v>
      </c>
      <c r="R74" s="22" t="s">
        <v>36</v>
      </c>
      <c r="S74" s="22" t="s">
        <v>36</v>
      </c>
      <c r="T74" s="22" t="s">
        <v>36</v>
      </c>
      <c r="U74" s="13" t="s">
        <v>40</v>
      </c>
      <c r="V74" s="22" t="s">
        <v>36</v>
      </c>
      <c r="W74" s="22" t="s">
        <v>36</v>
      </c>
      <c r="X74" s="22" t="s">
        <v>36</v>
      </c>
      <c r="Y74" s="22" t="s">
        <v>36</v>
      </c>
      <c r="Z74" s="26" t="s">
        <v>55</v>
      </c>
      <c r="AA74" s="170" t="s">
        <v>36</v>
      </c>
      <c r="AB74" s="26" t="s">
        <v>57</v>
      </c>
      <c r="AC74" s="169" t="s">
        <v>58</v>
      </c>
      <c r="AD74" s="43" t="str">
        <f>IF('LP III'!J77&gt;=60,"Lansia"," ")</f>
        <v xml:space="preserve"> </v>
      </c>
      <c r="AE74" s="157"/>
      <c r="AF74" s="104"/>
      <c r="AG74" s="132"/>
    </row>
    <row r="75" spans="1:33">
      <c r="A75" s="97">
        <v>13</v>
      </c>
      <c r="B75" s="156">
        <f t="shared" si="1"/>
        <v>67</v>
      </c>
      <c r="C75" s="79" t="s">
        <v>993</v>
      </c>
      <c r="D75" s="183" t="s">
        <v>1186</v>
      </c>
      <c r="E75" s="158" t="s">
        <v>35</v>
      </c>
      <c r="F75" s="13" t="s">
        <v>21</v>
      </c>
      <c r="G75" s="22" t="s">
        <v>36</v>
      </c>
      <c r="H75" s="13" t="s">
        <v>510</v>
      </c>
      <c r="I75" s="184" t="s">
        <v>1187</v>
      </c>
      <c r="J75" s="24">
        <f>'LP III'!$A$2-RIGHT(I75,4)</f>
        <v>36</v>
      </c>
      <c r="K75" s="22" t="s">
        <v>36</v>
      </c>
      <c r="L75" s="13" t="s">
        <v>40</v>
      </c>
      <c r="M75" s="22" t="s">
        <v>36</v>
      </c>
      <c r="N75" s="13" t="s">
        <v>40</v>
      </c>
      <c r="O75" s="22" t="s">
        <v>36</v>
      </c>
      <c r="P75" s="13" t="s">
        <v>40</v>
      </c>
      <c r="Q75" s="22" t="s">
        <v>36</v>
      </c>
      <c r="R75" s="13" t="s">
        <v>40</v>
      </c>
      <c r="S75" s="22" t="s">
        <v>36</v>
      </c>
      <c r="T75" s="22" t="s">
        <v>36</v>
      </c>
      <c r="U75" s="22" t="s">
        <v>36</v>
      </c>
      <c r="V75" s="22" t="s">
        <v>36</v>
      </c>
      <c r="W75" s="22" t="s">
        <v>36</v>
      </c>
      <c r="X75" s="22" t="s">
        <v>36</v>
      </c>
      <c r="Y75" s="22" t="s">
        <v>36</v>
      </c>
      <c r="Z75" s="79" t="s">
        <v>166</v>
      </c>
      <c r="AA75" s="214" t="s">
        <v>76</v>
      </c>
      <c r="AB75" s="79" t="s">
        <v>43</v>
      </c>
      <c r="AC75" s="103" t="s">
        <v>88</v>
      </c>
      <c r="AD75" s="43" t="str">
        <f>IF('LP III'!J78&gt;=60,"Lansia"," ")</f>
        <v xml:space="preserve"> </v>
      </c>
      <c r="AE75" s="157"/>
      <c r="AF75" s="104"/>
      <c r="AG75" s="132"/>
    </row>
    <row r="76" spans="1:33">
      <c r="A76" s="97"/>
      <c r="B76" s="156">
        <f t="shared" si="1"/>
        <v>68</v>
      </c>
      <c r="C76" s="22" t="s">
        <v>36</v>
      </c>
      <c r="D76" s="183" t="s">
        <v>1188</v>
      </c>
      <c r="E76" s="158"/>
      <c r="F76" s="22" t="s">
        <v>36</v>
      </c>
      <c r="G76" s="13" t="s">
        <v>22</v>
      </c>
      <c r="H76" s="13" t="s">
        <v>86</v>
      </c>
      <c r="I76" s="184" t="s">
        <v>1189</v>
      </c>
      <c r="J76" s="24">
        <f>'LP III'!$A$2-RIGHT(I76,4)</f>
        <v>15</v>
      </c>
      <c r="K76" s="22" t="s">
        <v>36</v>
      </c>
      <c r="L76" s="22" t="s">
        <v>36</v>
      </c>
      <c r="M76" s="13" t="s">
        <v>40</v>
      </c>
      <c r="N76" s="22" t="s">
        <v>36</v>
      </c>
      <c r="O76" s="22" t="s">
        <v>36</v>
      </c>
      <c r="P76" s="22" t="s">
        <v>36</v>
      </c>
      <c r="Q76" s="22" t="s">
        <v>36</v>
      </c>
      <c r="R76" s="22" t="s">
        <v>36</v>
      </c>
      <c r="S76" s="22" t="s">
        <v>36</v>
      </c>
      <c r="T76" s="22" t="s">
        <v>36</v>
      </c>
      <c r="U76" s="22" t="s">
        <v>36</v>
      </c>
      <c r="V76" s="22" t="s">
        <v>36</v>
      </c>
      <c r="W76" s="13" t="s">
        <v>40</v>
      </c>
      <c r="X76" s="22" t="s">
        <v>36</v>
      </c>
      <c r="Y76" s="22" t="s">
        <v>36</v>
      </c>
      <c r="Z76" s="79" t="s">
        <v>61</v>
      </c>
      <c r="AA76" s="102" t="s">
        <v>56</v>
      </c>
      <c r="AB76" s="79" t="s">
        <v>57</v>
      </c>
      <c r="AC76" s="103" t="s">
        <v>58</v>
      </c>
      <c r="AD76" s="43" t="str">
        <f>IF('LP III'!J79&gt;=60,"Lansia"," ")</f>
        <v xml:space="preserve"> </v>
      </c>
      <c r="AE76" s="157"/>
      <c r="AF76" s="104"/>
      <c r="AG76" s="132"/>
    </row>
    <row r="77" spans="1:33">
      <c r="A77" s="97"/>
      <c r="B77" s="156">
        <f t="shared" si="1"/>
        <v>69</v>
      </c>
      <c r="C77" s="22" t="s">
        <v>36</v>
      </c>
      <c r="D77" s="183" t="s">
        <v>1190</v>
      </c>
      <c r="E77" s="158"/>
      <c r="F77" s="22" t="s">
        <v>36</v>
      </c>
      <c r="G77" s="13" t="s">
        <v>22</v>
      </c>
      <c r="H77" s="13" t="s">
        <v>115</v>
      </c>
      <c r="I77" s="184" t="s">
        <v>1191</v>
      </c>
      <c r="J77" s="24">
        <f>'LP III'!$A$2-RIGHT(I77,4)</f>
        <v>12</v>
      </c>
      <c r="K77" s="22" t="s">
        <v>36</v>
      </c>
      <c r="L77" s="22" t="s">
        <v>36</v>
      </c>
      <c r="M77" s="13" t="s">
        <v>40</v>
      </c>
      <c r="N77" s="22" t="s">
        <v>36</v>
      </c>
      <c r="O77" s="22" t="s">
        <v>36</v>
      </c>
      <c r="P77" s="22" t="s">
        <v>36</v>
      </c>
      <c r="Q77" s="22" t="s">
        <v>36</v>
      </c>
      <c r="R77" s="22" t="s">
        <v>36</v>
      </c>
      <c r="S77" s="22" t="s">
        <v>36</v>
      </c>
      <c r="T77" s="22" t="s">
        <v>36</v>
      </c>
      <c r="U77" s="22" t="s">
        <v>36</v>
      </c>
      <c r="V77" s="22" t="s">
        <v>36</v>
      </c>
      <c r="W77" s="22" t="s">
        <v>36</v>
      </c>
      <c r="X77" s="22" t="s">
        <v>36</v>
      </c>
      <c r="Y77" s="13" t="s">
        <v>40</v>
      </c>
      <c r="Z77" s="79" t="s">
        <v>41</v>
      </c>
      <c r="AA77" s="102" t="s">
        <v>56</v>
      </c>
      <c r="AB77" s="79" t="s">
        <v>57</v>
      </c>
      <c r="AC77" s="103" t="s">
        <v>58</v>
      </c>
      <c r="AD77" s="43" t="str">
        <f>IF('LP III'!J80&gt;=60,"Lansia"," ")</f>
        <v xml:space="preserve"> </v>
      </c>
      <c r="AE77" s="157"/>
      <c r="AF77" s="104"/>
      <c r="AG77" s="132"/>
    </row>
    <row r="78" spans="1:33">
      <c r="A78" s="97">
        <v>14</v>
      </c>
      <c r="B78" s="156">
        <f t="shared" si="1"/>
        <v>70</v>
      </c>
      <c r="C78" s="79" t="s">
        <v>993</v>
      </c>
      <c r="D78" s="183" t="s">
        <v>1192</v>
      </c>
      <c r="E78" s="167" t="s">
        <v>35</v>
      </c>
      <c r="F78" s="22" t="s">
        <v>36</v>
      </c>
      <c r="G78" s="13" t="s">
        <v>22</v>
      </c>
      <c r="H78" s="13" t="s">
        <v>1193</v>
      </c>
      <c r="I78" s="184" t="s">
        <v>1194</v>
      </c>
      <c r="J78" s="24">
        <f>'LP III'!$A$2-RIGHT(I78,4)</f>
        <v>30</v>
      </c>
      <c r="K78" s="22" t="s">
        <v>1195</v>
      </c>
      <c r="L78" s="22" t="s">
        <v>36</v>
      </c>
      <c r="M78" s="13" t="s">
        <v>40</v>
      </c>
      <c r="N78" s="22" t="s">
        <v>36</v>
      </c>
      <c r="O78" s="13" t="s">
        <v>40</v>
      </c>
      <c r="P78" s="22" t="s">
        <v>36</v>
      </c>
      <c r="Q78" s="22" t="s">
        <v>36</v>
      </c>
      <c r="R78" s="22" t="s">
        <v>36</v>
      </c>
      <c r="S78" s="13" t="s">
        <v>40</v>
      </c>
      <c r="T78" s="22" t="s">
        <v>36</v>
      </c>
      <c r="U78" s="22" t="s">
        <v>36</v>
      </c>
      <c r="V78" s="22" t="s">
        <v>36</v>
      </c>
      <c r="W78" s="22" t="s">
        <v>36</v>
      </c>
      <c r="X78" s="22" t="s">
        <v>36</v>
      </c>
      <c r="Y78" s="22" t="s">
        <v>36</v>
      </c>
      <c r="Z78" s="79" t="s">
        <v>75</v>
      </c>
      <c r="AA78" s="102" t="s">
        <v>207</v>
      </c>
      <c r="AB78" s="79" t="s">
        <v>43</v>
      </c>
      <c r="AC78" s="218" t="s">
        <v>88</v>
      </c>
      <c r="AD78" s="43" t="str">
        <f>IF('LP III'!J81&gt;=60,"Lansia"," ")</f>
        <v xml:space="preserve"> </v>
      </c>
      <c r="AE78" s="157"/>
      <c r="AF78" s="104"/>
      <c r="AG78" s="132"/>
    </row>
    <row r="79" spans="1:33">
      <c r="A79" s="97"/>
      <c r="B79" s="156">
        <f t="shared" si="1"/>
        <v>71</v>
      </c>
      <c r="C79" s="79"/>
      <c r="D79" s="158" t="s">
        <v>1196</v>
      </c>
      <c r="E79" s="167" t="s">
        <v>35</v>
      </c>
      <c r="F79" s="13" t="s">
        <v>21</v>
      </c>
      <c r="G79" s="22" t="s">
        <v>36</v>
      </c>
      <c r="H79" s="13" t="s">
        <v>103</v>
      </c>
      <c r="I79" s="184" t="s">
        <v>1197</v>
      </c>
      <c r="J79" s="24">
        <f>'LP III'!$A$2-RIGHT(I79,4)</f>
        <v>68</v>
      </c>
      <c r="K79" s="13" t="s">
        <v>1198</v>
      </c>
      <c r="L79" s="13" t="s">
        <v>40</v>
      </c>
      <c r="M79" s="22" t="s">
        <v>36</v>
      </c>
      <c r="N79" s="13" t="s">
        <v>40</v>
      </c>
      <c r="O79" s="22" t="s">
        <v>36</v>
      </c>
      <c r="P79" s="13" t="s">
        <v>40</v>
      </c>
      <c r="Q79" s="22" t="s">
        <v>36</v>
      </c>
      <c r="R79" s="13" t="s">
        <v>40</v>
      </c>
      <c r="S79" s="22" t="s">
        <v>36</v>
      </c>
      <c r="T79" s="22" t="s">
        <v>36</v>
      </c>
      <c r="U79" s="22" t="s">
        <v>36</v>
      </c>
      <c r="V79" s="22" t="s">
        <v>36</v>
      </c>
      <c r="W79" s="22" t="s">
        <v>36</v>
      </c>
      <c r="X79" s="22" t="s">
        <v>36</v>
      </c>
      <c r="Y79" s="22" t="s">
        <v>36</v>
      </c>
      <c r="Z79" s="79" t="s">
        <v>41</v>
      </c>
      <c r="AA79" s="102" t="s">
        <v>106</v>
      </c>
      <c r="AB79" s="79" t="s">
        <v>43</v>
      </c>
      <c r="AC79" s="103" t="s">
        <v>44</v>
      </c>
      <c r="AD79" s="43" t="str">
        <f>IF('LP III'!J82&gt;=60,"Lansia"," ")</f>
        <v>Lansia</v>
      </c>
      <c r="AE79" s="157"/>
      <c r="AF79" s="104"/>
      <c r="AG79" s="132"/>
    </row>
    <row r="80" spans="1:33">
      <c r="A80" s="97">
        <v>15</v>
      </c>
      <c r="B80" s="156">
        <f t="shared" si="1"/>
        <v>72</v>
      </c>
      <c r="C80" s="79" t="s">
        <v>993</v>
      </c>
      <c r="D80" s="183" t="s">
        <v>1199</v>
      </c>
      <c r="E80" s="167" t="s">
        <v>35</v>
      </c>
      <c r="F80" s="13" t="s">
        <v>21</v>
      </c>
      <c r="G80" s="22" t="s">
        <v>36</v>
      </c>
      <c r="H80" s="13" t="s">
        <v>35</v>
      </c>
      <c r="I80" s="184" t="s">
        <v>1200</v>
      </c>
      <c r="J80" s="24">
        <f>'LP III'!$A$2-RIGHT(I80,4)</f>
        <v>39</v>
      </c>
      <c r="K80" s="13" t="s">
        <v>1160</v>
      </c>
      <c r="L80" s="13" t="s">
        <v>40</v>
      </c>
      <c r="M80" s="22" t="s">
        <v>36</v>
      </c>
      <c r="N80" s="13" t="s">
        <v>40</v>
      </c>
      <c r="O80" s="22" t="s">
        <v>36</v>
      </c>
      <c r="P80" s="13" t="s">
        <v>40</v>
      </c>
      <c r="Q80" s="22" t="s">
        <v>36</v>
      </c>
      <c r="R80" s="13" t="s">
        <v>40</v>
      </c>
      <c r="S80" s="22" t="s">
        <v>36</v>
      </c>
      <c r="T80" s="22" t="s">
        <v>36</v>
      </c>
      <c r="U80" s="22" t="s">
        <v>36</v>
      </c>
      <c r="V80" s="22" t="s">
        <v>36</v>
      </c>
      <c r="W80" s="22" t="s">
        <v>36</v>
      </c>
      <c r="X80" s="22" t="s">
        <v>36</v>
      </c>
      <c r="Y80" s="22" t="s">
        <v>36</v>
      </c>
      <c r="Z80" s="79" t="s">
        <v>55</v>
      </c>
      <c r="AA80" s="102" t="s">
        <v>192</v>
      </c>
      <c r="AB80" s="79" t="s">
        <v>43</v>
      </c>
      <c r="AC80" s="103" t="s">
        <v>44</v>
      </c>
      <c r="AD80" s="43" t="str">
        <f>IF('LP III'!J83&gt;=60,"Lansia"," ")</f>
        <v xml:space="preserve"> </v>
      </c>
      <c r="AE80" s="157"/>
      <c r="AF80" s="104"/>
      <c r="AG80" s="132"/>
    </row>
    <row r="81" spans="1:33">
      <c r="A81" s="97"/>
      <c r="B81" s="156">
        <f t="shared" si="1"/>
        <v>73</v>
      </c>
      <c r="C81" s="22"/>
      <c r="D81" s="183" t="s">
        <v>1201</v>
      </c>
      <c r="E81" s="167"/>
      <c r="F81" s="22" t="s">
        <v>36</v>
      </c>
      <c r="G81" s="13" t="s">
        <v>22</v>
      </c>
      <c r="H81" s="13" t="s">
        <v>35</v>
      </c>
      <c r="I81" s="184" t="s">
        <v>1202</v>
      </c>
      <c r="J81" s="24">
        <f>'LP III'!$A$2-RIGHT(I81,4)</f>
        <v>44</v>
      </c>
      <c r="K81" s="22" t="s">
        <v>36</v>
      </c>
      <c r="L81" s="22" t="s">
        <v>36</v>
      </c>
      <c r="M81" s="13" t="s">
        <v>40</v>
      </c>
      <c r="N81" s="22" t="s">
        <v>36</v>
      </c>
      <c r="O81" s="13" t="s">
        <v>40</v>
      </c>
      <c r="P81" s="22" t="s">
        <v>36</v>
      </c>
      <c r="Q81" s="13" t="s">
        <v>40</v>
      </c>
      <c r="R81" s="22" t="s">
        <v>36</v>
      </c>
      <c r="S81" s="13" t="s">
        <v>40</v>
      </c>
      <c r="T81" s="22" t="s">
        <v>36</v>
      </c>
      <c r="U81" s="22" t="s">
        <v>36</v>
      </c>
      <c r="V81" s="22" t="s">
        <v>36</v>
      </c>
      <c r="W81" s="22" t="s">
        <v>36</v>
      </c>
      <c r="X81" s="22" t="s">
        <v>36</v>
      </c>
      <c r="Y81" s="22" t="s">
        <v>36</v>
      </c>
      <c r="Z81" s="79" t="s">
        <v>449</v>
      </c>
      <c r="AA81" s="102" t="s">
        <v>51</v>
      </c>
      <c r="AB81" s="79" t="s">
        <v>43</v>
      </c>
      <c r="AC81" s="103" t="s">
        <v>52</v>
      </c>
      <c r="AD81" s="43" t="str">
        <f>IF('LP III'!J84&gt;=60,"Lansia"," ")</f>
        <v xml:space="preserve"> </v>
      </c>
      <c r="AE81" s="157"/>
      <c r="AF81" s="104"/>
      <c r="AG81" s="132"/>
    </row>
    <row r="82" spans="1:33">
      <c r="A82" s="97"/>
      <c r="B82" s="156">
        <f t="shared" si="1"/>
        <v>74</v>
      </c>
      <c r="C82" s="22"/>
      <c r="D82" s="183" t="s">
        <v>1203</v>
      </c>
      <c r="E82" s="167"/>
      <c r="F82" s="13" t="s">
        <v>21</v>
      </c>
      <c r="G82" s="22" t="s">
        <v>36</v>
      </c>
      <c r="H82" s="13" t="s">
        <v>35</v>
      </c>
      <c r="I82" s="184" t="s">
        <v>1204</v>
      </c>
      <c r="J82" s="24">
        <f>'LP III'!$A$2-RIGHT(I82,4)</f>
        <v>21</v>
      </c>
      <c r="K82" s="22" t="s">
        <v>36</v>
      </c>
      <c r="L82" s="13" t="s">
        <v>40</v>
      </c>
      <c r="M82" s="22" t="s">
        <v>36</v>
      </c>
      <c r="N82" s="13" t="s">
        <v>40</v>
      </c>
      <c r="O82" s="22" t="s">
        <v>36</v>
      </c>
      <c r="P82" s="22" t="s">
        <v>36</v>
      </c>
      <c r="Q82" s="22" t="s">
        <v>36</v>
      </c>
      <c r="R82" s="22" t="s">
        <v>36</v>
      </c>
      <c r="S82" s="22" t="s">
        <v>36</v>
      </c>
      <c r="T82" s="13" t="s">
        <v>40</v>
      </c>
      <c r="U82" s="22" t="s">
        <v>36</v>
      </c>
      <c r="V82" s="22" t="s">
        <v>36</v>
      </c>
      <c r="W82" s="22" t="s">
        <v>36</v>
      </c>
      <c r="X82" s="22" t="s">
        <v>36</v>
      </c>
      <c r="Y82" s="22" t="s">
        <v>36</v>
      </c>
      <c r="Z82" s="79" t="s">
        <v>55</v>
      </c>
      <c r="AA82" s="102" t="s">
        <v>36</v>
      </c>
      <c r="AB82" s="79" t="s">
        <v>57</v>
      </c>
      <c r="AC82" s="103" t="s">
        <v>58</v>
      </c>
      <c r="AD82" s="43" t="str">
        <f>IF('LP III'!J85&gt;=60,"Lansia"," ")</f>
        <v xml:space="preserve"> </v>
      </c>
      <c r="AE82" s="157"/>
      <c r="AF82" s="104"/>
      <c r="AG82" s="132"/>
    </row>
    <row r="83" spans="1:33">
      <c r="A83" s="97"/>
      <c r="B83" s="156">
        <f t="shared" si="1"/>
        <v>75</v>
      </c>
      <c r="C83" s="22"/>
      <c r="D83" s="183" t="s">
        <v>1205</v>
      </c>
      <c r="E83" s="167"/>
      <c r="F83" s="13" t="s">
        <v>21</v>
      </c>
      <c r="G83" s="22" t="s">
        <v>36</v>
      </c>
      <c r="H83" s="13" t="s">
        <v>115</v>
      </c>
      <c r="I83" s="184" t="s">
        <v>1206</v>
      </c>
      <c r="J83" s="24">
        <f>'LP III'!$A$2-RIGHT(I83,4)</f>
        <v>14</v>
      </c>
      <c r="K83" s="22" t="s">
        <v>36</v>
      </c>
      <c r="L83" s="13" t="s">
        <v>40</v>
      </c>
      <c r="M83" s="22" t="s">
        <v>36</v>
      </c>
      <c r="N83" s="22" t="s">
        <v>36</v>
      </c>
      <c r="O83" s="22" t="s">
        <v>36</v>
      </c>
      <c r="P83" s="22" t="s">
        <v>36</v>
      </c>
      <c r="Q83" s="22" t="s">
        <v>36</v>
      </c>
      <c r="R83" s="22" t="s">
        <v>36</v>
      </c>
      <c r="S83" s="22" t="s">
        <v>36</v>
      </c>
      <c r="T83" s="22" t="s">
        <v>36</v>
      </c>
      <c r="U83" s="22" t="s">
        <v>36</v>
      </c>
      <c r="V83" s="13" t="s">
        <v>40</v>
      </c>
      <c r="W83" s="22" t="s">
        <v>36</v>
      </c>
      <c r="X83" s="22" t="s">
        <v>36</v>
      </c>
      <c r="Y83" s="22" t="s">
        <v>36</v>
      </c>
      <c r="Z83" s="79" t="s">
        <v>61</v>
      </c>
      <c r="AA83" s="102" t="s">
        <v>56</v>
      </c>
      <c r="AB83" s="79" t="s">
        <v>57</v>
      </c>
      <c r="AC83" s="103" t="s">
        <v>58</v>
      </c>
      <c r="AD83" s="43" t="str">
        <f>IF('LP III'!J86&gt;=60,"Lansia"," ")</f>
        <v xml:space="preserve"> </v>
      </c>
      <c r="AE83" s="157"/>
      <c r="AF83" s="104"/>
      <c r="AG83" s="132"/>
    </row>
    <row r="84" spans="1:33">
      <c r="A84" s="97">
        <v>16</v>
      </c>
      <c r="B84" s="156">
        <f t="shared" si="1"/>
        <v>76</v>
      </c>
      <c r="C84" s="79" t="s">
        <v>993</v>
      </c>
      <c r="D84" s="183" t="s">
        <v>1207</v>
      </c>
      <c r="E84" s="167" t="s">
        <v>35</v>
      </c>
      <c r="F84" s="22" t="s">
        <v>36</v>
      </c>
      <c r="G84" s="13" t="s">
        <v>22</v>
      </c>
      <c r="H84" s="13" t="s">
        <v>325</v>
      </c>
      <c r="I84" s="184" t="s">
        <v>1208</v>
      </c>
      <c r="J84" s="24">
        <f>'LP III'!$A$2-RIGHT(I84,4)</f>
        <v>50</v>
      </c>
      <c r="K84" s="22" t="s">
        <v>82</v>
      </c>
      <c r="L84" s="22" t="s">
        <v>36</v>
      </c>
      <c r="M84" s="13" t="s">
        <v>40</v>
      </c>
      <c r="N84" s="22" t="s">
        <v>36</v>
      </c>
      <c r="O84" s="13" t="s">
        <v>40</v>
      </c>
      <c r="P84" s="22" t="s">
        <v>36</v>
      </c>
      <c r="Q84" s="13" t="s">
        <v>40</v>
      </c>
      <c r="R84" s="22" t="s">
        <v>36</v>
      </c>
      <c r="S84" s="13" t="s">
        <v>40</v>
      </c>
      <c r="T84" s="22" t="s">
        <v>36</v>
      </c>
      <c r="U84" s="22" t="s">
        <v>36</v>
      </c>
      <c r="V84" s="22" t="s">
        <v>36</v>
      </c>
      <c r="W84" s="22" t="s">
        <v>36</v>
      </c>
      <c r="X84" s="22" t="s">
        <v>36</v>
      </c>
      <c r="Y84" s="22" t="s">
        <v>36</v>
      </c>
      <c r="Z84" s="22" t="s">
        <v>442</v>
      </c>
      <c r="AA84" s="102" t="s">
        <v>207</v>
      </c>
      <c r="AB84" s="79" t="s">
        <v>43</v>
      </c>
      <c r="AC84" s="103" t="s">
        <v>88</v>
      </c>
      <c r="AD84" s="43" t="str">
        <f>IF('LP III'!J87&gt;=60,"Lansia"," ")</f>
        <v xml:space="preserve"> </v>
      </c>
      <c r="AE84" s="157"/>
      <c r="AF84" s="104"/>
      <c r="AG84" s="132"/>
    </row>
    <row r="85" spans="1:33">
      <c r="A85" s="97"/>
      <c r="B85" s="156">
        <f t="shared" si="1"/>
        <v>77</v>
      </c>
      <c r="C85" s="22"/>
      <c r="D85" s="183" t="s">
        <v>1209</v>
      </c>
      <c r="E85" s="167"/>
      <c r="F85" s="13" t="s">
        <v>21</v>
      </c>
      <c r="G85" s="22" t="s">
        <v>36</v>
      </c>
      <c r="H85" s="13" t="s">
        <v>115</v>
      </c>
      <c r="I85" s="184" t="s">
        <v>1210</v>
      </c>
      <c r="J85" s="24">
        <f>'LP III'!$A$2-RIGHT(I85,4)</f>
        <v>23</v>
      </c>
      <c r="K85" s="22" t="s">
        <v>36</v>
      </c>
      <c r="L85" s="13" t="s">
        <v>40</v>
      </c>
      <c r="M85" s="22" t="s">
        <v>36</v>
      </c>
      <c r="N85" s="13" t="s">
        <v>40</v>
      </c>
      <c r="O85" s="22" t="s">
        <v>36</v>
      </c>
      <c r="P85" s="22" t="s">
        <v>36</v>
      </c>
      <c r="Q85" s="22" t="s">
        <v>36</v>
      </c>
      <c r="R85" s="22" t="s">
        <v>36</v>
      </c>
      <c r="S85" s="22" t="s">
        <v>36</v>
      </c>
      <c r="T85" s="13" t="s">
        <v>40</v>
      </c>
      <c r="U85" s="22" t="s">
        <v>36</v>
      </c>
      <c r="V85" s="22" t="s">
        <v>36</v>
      </c>
      <c r="W85" s="22" t="s">
        <v>36</v>
      </c>
      <c r="X85" s="22" t="s">
        <v>36</v>
      </c>
      <c r="Y85" s="22" t="s">
        <v>36</v>
      </c>
      <c r="Z85" s="22" t="s">
        <v>75</v>
      </c>
      <c r="AA85" s="102" t="s">
        <v>94</v>
      </c>
      <c r="AB85" s="79" t="s">
        <v>57</v>
      </c>
      <c r="AC85" s="103" t="s">
        <v>58</v>
      </c>
      <c r="AD85" s="43" t="str">
        <f>IF('LP III'!J88&gt;=60,"Lansia"," ")</f>
        <v>Lansia</v>
      </c>
      <c r="AE85" s="157"/>
      <c r="AF85" s="104"/>
      <c r="AG85" s="132"/>
    </row>
    <row r="86" spans="1:33">
      <c r="A86" s="97">
        <v>17</v>
      </c>
      <c r="B86" s="156">
        <f t="shared" si="1"/>
        <v>78</v>
      </c>
      <c r="C86" s="79" t="s">
        <v>993</v>
      </c>
      <c r="D86" s="183" t="s">
        <v>1211</v>
      </c>
      <c r="E86" s="167" t="s">
        <v>35</v>
      </c>
      <c r="F86" s="13" t="s">
        <v>21</v>
      </c>
      <c r="G86" s="22" t="s">
        <v>36</v>
      </c>
      <c r="H86" s="13" t="s">
        <v>325</v>
      </c>
      <c r="I86" s="184" t="s">
        <v>1212</v>
      </c>
      <c r="J86" s="24">
        <f>'LP III'!$A$2-RIGHT(I86,4)</f>
        <v>51</v>
      </c>
      <c r="K86" s="22" t="s">
        <v>1213</v>
      </c>
      <c r="L86" s="13" t="s">
        <v>40</v>
      </c>
      <c r="M86" s="22" t="s">
        <v>36</v>
      </c>
      <c r="N86" s="13" t="s">
        <v>40</v>
      </c>
      <c r="O86" s="22" t="s">
        <v>36</v>
      </c>
      <c r="P86" s="13" t="s">
        <v>40</v>
      </c>
      <c r="Q86" s="22" t="s">
        <v>36</v>
      </c>
      <c r="R86" s="13" t="s">
        <v>40</v>
      </c>
      <c r="S86" s="22" t="s">
        <v>36</v>
      </c>
      <c r="T86" s="22" t="s">
        <v>36</v>
      </c>
      <c r="U86" s="22" t="s">
        <v>36</v>
      </c>
      <c r="V86" s="22" t="s">
        <v>36</v>
      </c>
      <c r="W86" s="22" t="s">
        <v>36</v>
      </c>
      <c r="X86" s="22" t="s">
        <v>36</v>
      </c>
      <c r="Y86" s="22" t="s">
        <v>36</v>
      </c>
      <c r="Z86" s="79" t="s">
        <v>154</v>
      </c>
      <c r="AA86" s="102" t="s">
        <v>207</v>
      </c>
      <c r="AB86" s="79" t="s">
        <v>43</v>
      </c>
      <c r="AC86" s="103" t="s">
        <v>44</v>
      </c>
      <c r="AD86" s="43" t="str">
        <f>IF('LP III'!J89&gt;=60,"Lansia"," ")</f>
        <v xml:space="preserve"> </v>
      </c>
      <c r="AE86" s="157"/>
      <c r="AF86" s="104"/>
      <c r="AG86" s="132"/>
    </row>
    <row r="87" spans="1:33">
      <c r="A87" s="97"/>
      <c r="B87" s="156">
        <f t="shared" si="1"/>
        <v>79</v>
      </c>
      <c r="C87" s="22"/>
      <c r="D87" s="183" t="s">
        <v>1214</v>
      </c>
      <c r="E87" s="167"/>
      <c r="F87" s="22" t="s">
        <v>36</v>
      </c>
      <c r="G87" s="13" t="s">
        <v>22</v>
      </c>
      <c r="H87" s="13" t="s">
        <v>325</v>
      </c>
      <c r="I87" s="184" t="s">
        <v>1215</v>
      </c>
      <c r="J87" s="24">
        <f>'LP III'!$A$2-RIGHT(I87,4)</f>
        <v>51</v>
      </c>
      <c r="K87" s="22" t="s">
        <v>36</v>
      </c>
      <c r="L87" s="22" t="s">
        <v>36</v>
      </c>
      <c r="M87" s="13" t="s">
        <v>40</v>
      </c>
      <c r="N87" s="22" t="s">
        <v>36</v>
      </c>
      <c r="O87" s="13" t="s">
        <v>40</v>
      </c>
      <c r="P87" s="22" t="s">
        <v>36</v>
      </c>
      <c r="Q87" s="13" t="s">
        <v>40</v>
      </c>
      <c r="R87" s="22" t="s">
        <v>36</v>
      </c>
      <c r="S87" s="13" t="s">
        <v>40</v>
      </c>
      <c r="T87" s="22" t="s">
        <v>36</v>
      </c>
      <c r="U87" s="22" t="s">
        <v>36</v>
      </c>
      <c r="V87" s="22" t="s">
        <v>36</v>
      </c>
      <c r="W87" s="22" t="s">
        <v>36</v>
      </c>
      <c r="X87" s="22" t="s">
        <v>36</v>
      </c>
      <c r="Y87" s="22" t="s">
        <v>36</v>
      </c>
      <c r="Z87" s="79" t="s">
        <v>41</v>
      </c>
      <c r="AA87" s="102" t="s">
        <v>51</v>
      </c>
      <c r="AB87" s="79" t="s">
        <v>43</v>
      </c>
      <c r="AC87" s="103" t="s">
        <v>52</v>
      </c>
      <c r="AD87" s="43" t="str">
        <f>IF('LP III'!J90&gt;=60,"Lansia"," ")</f>
        <v xml:space="preserve"> </v>
      </c>
      <c r="AE87" s="157"/>
      <c r="AF87" s="104"/>
      <c r="AG87" s="132"/>
    </row>
    <row r="88" spans="1:33">
      <c r="A88" s="97"/>
      <c r="B88" s="156">
        <f t="shared" si="1"/>
        <v>80</v>
      </c>
      <c r="C88" s="22"/>
      <c r="D88" s="183" t="s">
        <v>1216</v>
      </c>
      <c r="E88" s="167"/>
      <c r="F88" s="22" t="s">
        <v>36</v>
      </c>
      <c r="G88" s="13" t="s">
        <v>22</v>
      </c>
      <c r="H88" s="13" t="s">
        <v>35</v>
      </c>
      <c r="I88" s="184" t="s">
        <v>794</v>
      </c>
      <c r="J88" s="24">
        <f>'LP III'!$A$2-RIGHT(I88,4)</f>
        <v>27</v>
      </c>
      <c r="K88" s="22" t="s">
        <v>36</v>
      </c>
      <c r="L88" s="22" t="s">
        <v>36</v>
      </c>
      <c r="M88" s="13" t="s">
        <v>40</v>
      </c>
      <c r="N88" s="22" t="s">
        <v>36</v>
      </c>
      <c r="O88" s="22" t="s">
        <v>36</v>
      </c>
      <c r="P88" s="22" t="s">
        <v>36</v>
      </c>
      <c r="Q88" s="22" t="s">
        <v>36</v>
      </c>
      <c r="R88" s="22" t="s">
        <v>36</v>
      </c>
      <c r="S88" s="22" t="s">
        <v>36</v>
      </c>
      <c r="T88" s="22" t="s">
        <v>36</v>
      </c>
      <c r="U88" s="13" t="s">
        <v>40</v>
      </c>
      <c r="V88" s="22" t="s">
        <v>36</v>
      </c>
      <c r="W88" s="22" t="s">
        <v>36</v>
      </c>
      <c r="X88" s="22" t="s">
        <v>36</v>
      </c>
      <c r="Y88" s="22" t="s">
        <v>36</v>
      </c>
      <c r="Z88" s="79" t="s">
        <v>75</v>
      </c>
      <c r="AA88" s="102" t="s">
        <v>94</v>
      </c>
      <c r="AB88" s="79" t="s">
        <v>57</v>
      </c>
      <c r="AC88" s="103" t="s">
        <v>58</v>
      </c>
      <c r="AD88" s="43" t="str">
        <f>IF('LP III'!J91&gt;=60,"Lansia"," ")</f>
        <v xml:space="preserve"> </v>
      </c>
      <c r="AE88" s="157"/>
      <c r="AF88" s="104"/>
      <c r="AG88" s="132"/>
    </row>
    <row r="89" spans="1:33">
      <c r="A89" s="97"/>
      <c r="B89" s="156">
        <f t="shared" si="1"/>
        <v>81</v>
      </c>
      <c r="C89" s="22"/>
      <c r="D89" s="183" t="s">
        <v>1217</v>
      </c>
      <c r="E89" s="167"/>
      <c r="F89" s="13" t="s">
        <v>21</v>
      </c>
      <c r="G89" s="22" t="s">
        <v>36</v>
      </c>
      <c r="H89" s="13" t="s">
        <v>35</v>
      </c>
      <c r="I89" s="184" t="s">
        <v>1218</v>
      </c>
      <c r="J89" s="24">
        <f>'LP III'!$A$2-RIGHT(I89,4)</f>
        <v>22</v>
      </c>
      <c r="K89" s="22" t="s">
        <v>36</v>
      </c>
      <c r="L89" s="13" t="s">
        <v>40</v>
      </c>
      <c r="M89" s="22" t="s">
        <v>36</v>
      </c>
      <c r="N89" s="13" t="s">
        <v>40</v>
      </c>
      <c r="O89" s="22" t="s">
        <v>36</v>
      </c>
      <c r="P89" s="22" t="s">
        <v>36</v>
      </c>
      <c r="Q89" s="22" t="s">
        <v>36</v>
      </c>
      <c r="R89" s="22" t="s">
        <v>36</v>
      </c>
      <c r="S89" s="22" t="s">
        <v>36</v>
      </c>
      <c r="T89" s="13" t="s">
        <v>40</v>
      </c>
      <c r="U89" s="22" t="s">
        <v>36</v>
      </c>
      <c r="V89" s="22" t="s">
        <v>36</v>
      </c>
      <c r="W89" s="22" t="s">
        <v>36</v>
      </c>
      <c r="X89" s="22" t="s">
        <v>36</v>
      </c>
      <c r="Y89" s="22" t="s">
        <v>36</v>
      </c>
      <c r="Z89" s="79" t="s">
        <v>55</v>
      </c>
      <c r="AA89" s="102" t="s">
        <v>56</v>
      </c>
      <c r="AB89" s="79" t="s">
        <v>57</v>
      </c>
      <c r="AC89" s="103" t="s">
        <v>58</v>
      </c>
      <c r="AD89" s="43" t="str">
        <f>IF('LP III'!J92&gt;=60,"Lansia"," ")</f>
        <v xml:space="preserve"> </v>
      </c>
      <c r="AE89" s="157"/>
      <c r="AF89" s="104"/>
      <c r="AG89" s="132"/>
    </row>
    <row r="90" spans="1:33">
      <c r="A90" s="97"/>
      <c r="B90" s="156">
        <f t="shared" si="1"/>
        <v>82</v>
      </c>
      <c r="C90" s="79"/>
      <c r="D90" s="183" t="s">
        <v>1219</v>
      </c>
      <c r="E90" s="158"/>
      <c r="F90" s="13" t="s">
        <v>21</v>
      </c>
      <c r="G90" s="22" t="s">
        <v>36</v>
      </c>
      <c r="H90" s="13" t="s">
        <v>948</v>
      </c>
      <c r="I90" s="184" t="s">
        <v>1220</v>
      </c>
      <c r="J90" s="24">
        <f>'LP IV'!$A$2-RIGHT(I90,4)</f>
        <v>31</v>
      </c>
      <c r="K90" s="22" t="s">
        <v>36</v>
      </c>
      <c r="L90" s="13" t="s">
        <v>40</v>
      </c>
      <c r="M90" s="22" t="s">
        <v>36</v>
      </c>
      <c r="N90" s="13" t="s">
        <v>40</v>
      </c>
      <c r="O90" s="22" t="s">
        <v>36</v>
      </c>
      <c r="P90" s="22" t="s">
        <v>36</v>
      </c>
      <c r="Q90" s="22" t="s">
        <v>36</v>
      </c>
      <c r="R90" s="22" t="s">
        <v>36</v>
      </c>
      <c r="S90" s="22" t="s">
        <v>36</v>
      </c>
      <c r="T90" s="13" t="s">
        <v>40</v>
      </c>
      <c r="U90" s="22" t="s">
        <v>36</v>
      </c>
      <c r="V90" s="22" t="s">
        <v>36</v>
      </c>
      <c r="W90" s="22" t="s">
        <v>36</v>
      </c>
      <c r="X90" s="22" t="s">
        <v>36</v>
      </c>
      <c r="Y90" s="22" t="s">
        <v>36</v>
      </c>
      <c r="Z90" s="79" t="s">
        <v>75</v>
      </c>
      <c r="AA90" s="102" t="s">
        <v>42</v>
      </c>
      <c r="AB90" s="79" t="s">
        <v>57</v>
      </c>
      <c r="AC90" s="103" t="s">
        <v>140</v>
      </c>
      <c r="AD90" s="43" t="str">
        <f>IF('LP III'!J93&gt;=60,"Lansia"," ")</f>
        <v xml:space="preserve"> </v>
      </c>
      <c r="AE90" s="157"/>
      <c r="AF90" s="104"/>
      <c r="AG90" s="132"/>
    </row>
    <row r="91" spans="1:33">
      <c r="A91" s="97">
        <v>18</v>
      </c>
      <c r="B91" s="156">
        <f t="shared" si="1"/>
        <v>83</v>
      </c>
      <c r="C91" s="79" t="s">
        <v>993</v>
      </c>
      <c r="D91" s="183" t="s">
        <v>1221</v>
      </c>
      <c r="E91" s="158" t="s">
        <v>35</v>
      </c>
      <c r="F91" s="13" t="s">
        <v>21</v>
      </c>
      <c r="G91" s="22" t="s">
        <v>36</v>
      </c>
      <c r="H91" s="13" t="s">
        <v>173</v>
      </c>
      <c r="I91" s="184" t="s">
        <v>1222</v>
      </c>
      <c r="J91" s="24">
        <f>'LP III'!$A$2-RIGHT(I91,4)</f>
        <v>52</v>
      </c>
      <c r="K91" s="22" t="s">
        <v>1223</v>
      </c>
      <c r="L91" s="13" t="s">
        <v>40</v>
      </c>
      <c r="M91" s="22" t="s">
        <v>36</v>
      </c>
      <c r="N91" s="13" t="s">
        <v>40</v>
      </c>
      <c r="O91" s="22" t="s">
        <v>36</v>
      </c>
      <c r="P91" s="13" t="s">
        <v>40</v>
      </c>
      <c r="Q91" s="22" t="s">
        <v>36</v>
      </c>
      <c r="R91" s="13" t="s">
        <v>40</v>
      </c>
      <c r="S91" s="22" t="s">
        <v>36</v>
      </c>
      <c r="T91" s="22" t="s">
        <v>36</v>
      </c>
      <c r="U91" s="22" t="s">
        <v>36</v>
      </c>
      <c r="V91" s="22" t="s">
        <v>36</v>
      </c>
      <c r="W91" s="22" t="s">
        <v>36</v>
      </c>
      <c r="X91" s="22" t="s">
        <v>36</v>
      </c>
      <c r="Y91" s="22" t="s">
        <v>36</v>
      </c>
      <c r="Z91" s="22" t="s">
        <v>61</v>
      </c>
      <c r="AA91" s="22" t="s">
        <v>42</v>
      </c>
      <c r="AB91" s="79" t="s">
        <v>43</v>
      </c>
      <c r="AC91" s="103" t="s">
        <v>44</v>
      </c>
      <c r="AD91" s="43" t="str">
        <f>IF('LP III'!J94&gt;=60,"Lansia"," ")</f>
        <v xml:space="preserve"> </v>
      </c>
      <c r="AE91" s="157"/>
      <c r="AF91" s="104"/>
      <c r="AG91" s="132"/>
    </row>
    <row r="92" spans="1:33">
      <c r="A92" s="97"/>
      <c r="B92" s="156">
        <f t="shared" si="1"/>
        <v>84</v>
      </c>
      <c r="C92" s="22" t="s">
        <v>36</v>
      </c>
      <c r="D92" s="183" t="s">
        <v>1224</v>
      </c>
      <c r="E92" s="158"/>
      <c r="F92" s="22" t="s">
        <v>36</v>
      </c>
      <c r="G92" s="13" t="s">
        <v>22</v>
      </c>
      <c r="H92" s="13" t="s">
        <v>1225</v>
      </c>
      <c r="I92" s="184" t="s">
        <v>1226</v>
      </c>
      <c r="J92" s="24">
        <f>'LP III'!$A$2-RIGHT(I92,4)</f>
        <v>50</v>
      </c>
      <c r="K92" s="22" t="s">
        <v>36</v>
      </c>
      <c r="L92" s="22" t="s">
        <v>36</v>
      </c>
      <c r="M92" s="13" t="s">
        <v>40</v>
      </c>
      <c r="N92" s="22" t="s">
        <v>36</v>
      </c>
      <c r="O92" s="13" t="s">
        <v>40</v>
      </c>
      <c r="P92" s="22" t="s">
        <v>36</v>
      </c>
      <c r="Q92" s="13" t="s">
        <v>40</v>
      </c>
      <c r="R92" s="22" t="s">
        <v>36</v>
      </c>
      <c r="S92" s="13" t="s">
        <v>40</v>
      </c>
      <c r="T92" s="22" t="s">
        <v>36</v>
      </c>
      <c r="U92" s="22" t="s">
        <v>36</v>
      </c>
      <c r="V92" s="22" t="s">
        <v>36</v>
      </c>
      <c r="W92" s="22" t="s">
        <v>36</v>
      </c>
      <c r="X92" s="22" t="s">
        <v>36</v>
      </c>
      <c r="Y92" s="22" t="s">
        <v>36</v>
      </c>
      <c r="Z92" s="22" t="s">
        <v>61</v>
      </c>
      <c r="AA92" s="22" t="s">
        <v>51</v>
      </c>
      <c r="AB92" s="79" t="s">
        <v>43</v>
      </c>
      <c r="AC92" s="103" t="s">
        <v>52</v>
      </c>
      <c r="AD92" s="43" t="str">
        <f>IF('LP III'!J95&gt;=60,"Lansia"," ")</f>
        <v xml:space="preserve"> </v>
      </c>
      <c r="AE92" s="157"/>
      <c r="AF92" s="104"/>
      <c r="AG92" s="132"/>
    </row>
    <row r="93" spans="1:33">
      <c r="A93" s="97"/>
      <c r="B93" s="156">
        <f t="shared" si="1"/>
        <v>85</v>
      </c>
      <c r="C93" s="22" t="s">
        <v>36</v>
      </c>
      <c r="D93" s="183" t="s">
        <v>1227</v>
      </c>
      <c r="E93" s="158"/>
      <c r="F93" s="22" t="s">
        <v>36</v>
      </c>
      <c r="G93" s="13" t="s">
        <v>22</v>
      </c>
      <c r="H93" s="13" t="s">
        <v>35</v>
      </c>
      <c r="I93" s="184" t="s">
        <v>1228</v>
      </c>
      <c r="J93" s="24">
        <f>'LP III'!$A$2-RIGHT(I93,4)</f>
        <v>24</v>
      </c>
      <c r="K93" s="22" t="s">
        <v>36</v>
      </c>
      <c r="L93" s="22" t="s">
        <v>36</v>
      </c>
      <c r="M93" s="13" t="s">
        <v>40</v>
      </c>
      <c r="N93" s="22" t="s">
        <v>36</v>
      </c>
      <c r="O93" s="22" t="s">
        <v>40</v>
      </c>
      <c r="P93" s="22" t="s">
        <v>36</v>
      </c>
      <c r="Q93" s="22" t="s">
        <v>36</v>
      </c>
      <c r="R93" s="22" t="s">
        <v>36</v>
      </c>
      <c r="S93" s="22" t="s">
        <v>36</v>
      </c>
      <c r="T93" s="22" t="s">
        <v>36</v>
      </c>
      <c r="U93" s="13" t="s">
        <v>40</v>
      </c>
      <c r="V93" s="22" t="s">
        <v>36</v>
      </c>
      <c r="W93" s="22" t="s">
        <v>36</v>
      </c>
      <c r="X93" s="22" t="s">
        <v>36</v>
      </c>
      <c r="Y93" s="22" t="s">
        <v>36</v>
      </c>
      <c r="Z93" s="13" t="s">
        <v>61</v>
      </c>
      <c r="AA93" s="22" t="s">
        <v>76</v>
      </c>
      <c r="AB93" s="79" t="s">
        <v>57</v>
      </c>
      <c r="AC93" s="103" t="s">
        <v>58</v>
      </c>
      <c r="AD93" s="43" t="str">
        <f>IF('LP III'!J96&gt;=60,"Lansia"," ")</f>
        <v>Lansia</v>
      </c>
      <c r="AE93" s="157"/>
      <c r="AF93" s="104"/>
      <c r="AG93" s="132"/>
    </row>
    <row r="94" spans="1:33">
      <c r="A94" s="97"/>
      <c r="B94" s="156">
        <f t="shared" si="1"/>
        <v>86</v>
      </c>
      <c r="C94" s="22" t="s">
        <v>36</v>
      </c>
      <c r="D94" s="183" t="s">
        <v>1229</v>
      </c>
      <c r="E94" s="158"/>
      <c r="F94" s="22" t="s">
        <v>36</v>
      </c>
      <c r="G94" s="13" t="s">
        <v>22</v>
      </c>
      <c r="H94" s="13" t="s">
        <v>35</v>
      </c>
      <c r="I94" s="184" t="s">
        <v>1230</v>
      </c>
      <c r="J94" s="24">
        <f>'LP III'!$A$2-RIGHT(I94,4)</f>
        <v>10</v>
      </c>
      <c r="K94" s="22" t="s">
        <v>36</v>
      </c>
      <c r="L94" s="22" t="s">
        <v>36</v>
      </c>
      <c r="M94" s="13" t="s">
        <v>40</v>
      </c>
      <c r="N94" s="22" t="s">
        <v>36</v>
      </c>
      <c r="O94" s="22" t="s">
        <v>36</v>
      </c>
      <c r="P94" s="22" t="s">
        <v>36</v>
      </c>
      <c r="Q94" s="22" t="s">
        <v>36</v>
      </c>
      <c r="R94" s="22" t="s">
        <v>36</v>
      </c>
      <c r="S94" s="22" t="s">
        <v>36</v>
      </c>
      <c r="T94" s="22" t="s">
        <v>36</v>
      </c>
      <c r="U94" s="22" t="s">
        <v>36</v>
      </c>
      <c r="V94" s="22" t="s">
        <v>36</v>
      </c>
      <c r="W94" s="22" t="s">
        <v>36</v>
      </c>
      <c r="X94" s="22" t="s">
        <v>36</v>
      </c>
      <c r="Y94" s="13" t="s">
        <v>40</v>
      </c>
      <c r="Z94" s="22" t="s">
        <v>41</v>
      </c>
      <c r="AA94" s="22" t="s">
        <v>56</v>
      </c>
      <c r="AB94" s="79" t="s">
        <v>57</v>
      </c>
      <c r="AC94" s="103" t="s">
        <v>58</v>
      </c>
      <c r="AD94" s="43" t="str">
        <f>IF('LP III'!J97&gt;=60,"Lansia"," ")</f>
        <v>Lansia</v>
      </c>
      <c r="AE94" s="157"/>
      <c r="AF94" s="104"/>
      <c r="AG94" s="132"/>
    </row>
    <row r="95" spans="1:33">
      <c r="A95" s="97">
        <v>20</v>
      </c>
      <c r="B95" s="156">
        <f t="shared" si="1"/>
        <v>87</v>
      </c>
      <c r="C95" s="79" t="s">
        <v>993</v>
      </c>
      <c r="D95" s="135" t="s">
        <v>1231</v>
      </c>
      <c r="E95" s="136" t="s">
        <v>35</v>
      </c>
      <c r="F95" s="13" t="s">
        <v>21</v>
      </c>
      <c r="G95" s="22" t="s">
        <v>36</v>
      </c>
      <c r="H95" s="137" t="s">
        <v>325</v>
      </c>
      <c r="I95" s="139" t="s">
        <v>1232</v>
      </c>
      <c r="J95" s="213">
        <f>'LP III'!$A$2-RIGHT(I95,4)</f>
        <v>48</v>
      </c>
      <c r="K95" s="137" t="s">
        <v>1233</v>
      </c>
      <c r="L95" s="13" t="s">
        <v>40</v>
      </c>
      <c r="M95" s="22" t="s">
        <v>36</v>
      </c>
      <c r="N95" s="13" t="s">
        <v>40</v>
      </c>
      <c r="O95" s="22" t="s">
        <v>36</v>
      </c>
      <c r="P95" s="13" t="s">
        <v>40</v>
      </c>
      <c r="Q95" s="22" t="s">
        <v>36</v>
      </c>
      <c r="R95" s="13" t="s">
        <v>40</v>
      </c>
      <c r="S95" s="22" t="s">
        <v>36</v>
      </c>
      <c r="T95" s="22" t="s">
        <v>36</v>
      </c>
      <c r="U95" s="22" t="s">
        <v>36</v>
      </c>
      <c r="V95" s="22" t="s">
        <v>36</v>
      </c>
      <c r="W95" s="22" t="s">
        <v>36</v>
      </c>
      <c r="X95" s="22" t="s">
        <v>36</v>
      </c>
      <c r="Y95" s="22" t="s">
        <v>36</v>
      </c>
      <c r="Z95" s="137" t="s">
        <v>237</v>
      </c>
      <c r="AA95" s="138" t="s">
        <v>76</v>
      </c>
      <c r="AB95" s="137" t="s">
        <v>43</v>
      </c>
      <c r="AC95" s="197" t="s">
        <v>44</v>
      </c>
      <c r="AD95" s="43" t="str">
        <f>IF('LP III'!J98&gt;=60,"Lansia"," ")</f>
        <v xml:space="preserve"> </v>
      </c>
      <c r="AE95" s="157"/>
      <c r="AF95" s="104"/>
      <c r="AG95" s="132"/>
    </row>
    <row r="96" spans="1:33">
      <c r="A96" s="97"/>
      <c r="B96" s="156">
        <f t="shared" si="1"/>
        <v>88</v>
      </c>
      <c r="C96" s="137"/>
      <c r="D96" s="135" t="s">
        <v>1234</v>
      </c>
      <c r="E96" s="136"/>
      <c r="F96" s="22" t="s">
        <v>36</v>
      </c>
      <c r="G96" s="138" t="s">
        <v>22</v>
      </c>
      <c r="H96" s="137" t="s">
        <v>1235</v>
      </c>
      <c r="I96" s="139" t="s">
        <v>1236</v>
      </c>
      <c r="J96" s="213">
        <f>'LP III'!$A$2-RIGHT(I96,4)</f>
        <v>47</v>
      </c>
      <c r="K96" s="22" t="s">
        <v>36</v>
      </c>
      <c r="L96" s="22" t="s">
        <v>36</v>
      </c>
      <c r="M96" s="13" t="s">
        <v>40</v>
      </c>
      <c r="N96" s="22" t="s">
        <v>36</v>
      </c>
      <c r="O96" s="13" t="s">
        <v>40</v>
      </c>
      <c r="P96" s="22" t="s">
        <v>36</v>
      </c>
      <c r="Q96" s="13" t="s">
        <v>40</v>
      </c>
      <c r="R96" s="22" t="s">
        <v>36</v>
      </c>
      <c r="S96" s="13" t="s">
        <v>40</v>
      </c>
      <c r="T96" s="22" t="s">
        <v>36</v>
      </c>
      <c r="U96" s="22" t="s">
        <v>36</v>
      </c>
      <c r="V96" s="22" t="s">
        <v>36</v>
      </c>
      <c r="W96" s="22" t="s">
        <v>36</v>
      </c>
      <c r="X96" s="22" t="s">
        <v>36</v>
      </c>
      <c r="Y96" s="22" t="s">
        <v>36</v>
      </c>
      <c r="Z96" s="137" t="s">
        <v>55</v>
      </c>
      <c r="AA96" s="138" t="s">
        <v>51</v>
      </c>
      <c r="AB96" s="137" t="s">
        <v>43</v>
      </c>
      <c r="AC96" s="197" t="s">
        <v>52</v>
      </c>
      <c r="AD96" s="43" t="str">
        <f>IF('[2]Daftar Meninggal'!H32&gt;=60,"Lansia"," ")</f>
        <v xml:space="preserve"> </v>
      </c>
      <c r="AE96" s="157"/>
      <c r="AF96" s="104"/>
      <c r="AG96" s="132"/>
    </row>
    <row r="97" spans="1:33">
      <c r="A97" s="97"/>
      <c r="B97" s="156">
        <f t="shared" si="1"/>
        <v>89</v>
      </c>
      <c r="C97" s="79"/>
      <c r="D97" s="183" t="s">
        <v>1237</v>
      </c>
      <c r="E97" s="158" t="s">
        <v>35</v>
      </c>
      <c r="F97" s="22" t="s">
        <v>36</v>
      </c>
      <c r="G97" s="13" t="s">
        <v>22</v>
      </c>
      <c r="H97" s="13" t="s">
        <v>325</v>
      </c>
      <c r="I97" s="184" t="s">
        <v>1238</v>
      </c>
      <c r="J97" s="24">
        <f>'LP III'!$A$2-RIGHT(I97,4)</f>
        <v>72</v>
      </c>
      <c r="K97" s="13" t="s">
        <v>82</v>
      </c>
      <c r="L97" s="22" t="s">
        <v>36</v>
      </c>
      <c r="M97" s="13" t="s">
        <v>40</v>
      </c>
      <c r="N97" s="22" t="s">
        <v>36</v>
      </c>
      <c r="O97" s="13" t="s">
        <v>40</v>
      </c>
      <c r="P97" s="22" t="s">
        <v>36</v>
      </c>
      <c r="Q97" s="13" t="s">
        <v>40</v>
      </c>
      <c r="R97" s="22" t="s">
        <v>36</v>
      </c>
      <c r="S97" s="13" t="s">
        <v>40</v>
      </c>
      <c r="T97" s="22" t="s">
        <v>36</v>
      </c>
      <c r="U97" s="22" t="s">
        <v>36</v>
      </c>
      <c r="V97" s="22" t="s">
        <v>36</v>
      </c>
      <c r="W97" s="22" t="s">
        <v>36</v>
      </c>
      <c r="X97" s="22" t="s">
        <v>36</v>
      </c>
      <c r="Y97" s="22" t="s">
        <v>36</v>
      </c>
      <c r="Z97" s="102" t="s">
        <v>41</v>
      </c>
      <c r="AA97" s="79" t="s">
        <v>51</v>
      </c>
      <c r="AB97" s="79" t="s">
        <v>43</v>
      </c>
      <c r="AC97" s="103" t="s">
        <v>83</v>
      </c>
      <c r="AD97" s="43" t="str">
        <f>IF('LP III'!J99&gt;=60,"Lansia"," ")</f>
        <v xml:space="preserve"> </v>
      </c>
      <c r="AE97" s="157"/>
      <c r="AF97" s="104"/>
      <c r="AG97" s="132"/>
    </row>
    <row r="98" spans="1:33">
      <c r="A98" s="97"/>
      <c r="B98" s="156">
        <f t="shared" si="1"/>
        <v>90</v>
      </c>
      <c r="C98" s="137"/>
      <c r="D98" s="135" t="s">
        <v>1239</v>
      </c>
      <c r="E98" s="136"/>
      <c r="F98" s="22" t="s">
        <v>36</v>
      </c>
      <c r="G98" s="138" t="s">
        <v>22</v>
      </c>
      <c r="H98" s="138" t="s">
        <v>37</v>
      </c>
      <c r="I98" s="139" t="s">
        <v>1240</v>
      </c>
      <c r="J98" s="213">
        <f>'LP III'!$A$2-RIGHT(I98,4)</f>
        <v>8</v>
      </c>
      <c r="K98" s="22" t="s">
        <v>36</v>
      </c>
      <c r="L98" s="22" t="s">
        <v>36</v>
      </c>
      <c r="M98" s="13" t="s">
        <v>40</v>
      </c>
      <c r="N98" s="22" t="s">
        <v>36</v>
      </c>
      <c r="O98" s="22" t="s">
        <v>36</v>
      </c>
      <c r="P98" s="22" t="s">
        <v>36</v>
      </c>
      <c r="Q98" s="22" t="s">
        <v>36</v>
      </c>
      <c r="R98" s="22" t="s">
        <v>36</v>
      </c>
      <c r="S98" s="22" t="s">
        <v>36</v>
      </c>
      <c r="T98" s="22" t="s">
        <v>36</v>
      </c>
      <c r="U98" s="22" t="s">
        <v>36</v>
      </c>
      <c r="V98" s="22" t="s">
        <v>36</v>
      </c>
      <c r="W98" s="22" t="s">
        <v>36</v>
      </c>
      <c r="X98" s="22" t="s">
        <v>36</v>
      </c>
      <c r="Y98" s="13" t="s">
        <v>40</v>
      </c>
      <c r="Z98" s="137" t="s">
        <v>41</v>
      </c>
      <c r="AA98" s="137" t="s">
        <v>56</v>
      </c>
      <c r="AB98" s="138" t="s">
        <v>57</v>
      </c>
      <c r="AC98" s="195" t="s">
        <v>58</v>
      </c>
      <c r="AD98" s="43" t="str">
        <f>IF('LP III'!J100&gt;=60,"Lansia"," ")</f>
        <v xml:space="preserve"> </v>
      </c>
      <c r="AE98" s="157"/>
      <c r="AF98" s="104"/>
      <c r="AG98" s="132"/>
    </row>
    <row r="99" spans="1:33">
      <c r="A99" s="97"/>
      <c r="B99" s="156">
        <f t="shared" si="1"/>
        <v>91</v>
      </c>
      <c r="C99" s="137"/>
      <c r="D99" s="135" t="s">
        <v>1241</v>
      </c>
      <c r="E99" s="136"/>
      <c r="F99" s="22" t="s">
        <v>36</v>
      </c>
      <c r="G99" s="138" t="s">
        <v>22</v>
      </c>
      <c r="H99" s="138" t="s">
        <v>1242</v>
      </c>
      <c r="I99" s="139" t="s">
        <v>1243</v>
      </c>
      <c r="J99" s="213">
        <f>'LP III'!$A$2-RIGHT(I99,4)</f>
        <v>17</v>
      </c>
      <c r="K99" s="22" t="s">
        <v>36</v>
      </c>
      <c r="L99" s="22" t="s">
        <v>36</v>
      </c>
      <c r="M99" s="13" t="s">
        <v>40</v>
      </c>
      <c r="N99" s="22" t="s">
        <v>36</v>
      </c>
      <c r="O99" s="22" t="s">
        <v>36</v>
      </c>
      <c r="P99" s="22" t="s">
        <v>36</v>
      </c>
      <c r="Q99" s="22" t="s">
        <v>36</v>
      </c>
      <c r="R99" s="22" t="s">
        <v>36</v>
      </c>
      <c r="S99" s="22" t="s">
        <v>36</v>
      </c>
      <c r="T99" s="22" t="s">
        <v>36</v>
      </c>
      <c r="U99" s="22" t="s">
        <v>36</v>
      </c>
      <c r="V99" s="22" t="s">
        <v>36</v>
      </c>
      <c r="W99" s="13" t="s">
        <v>40</v>
      </c>
      <c r="X99" s="22" t="s">
        <v>36</v>
      </c>
      <c r="Y99" s="22" t="s">
        <v>36</v>
      </c>
      <c r="Z99" s="137" t="s">
        <v>55</v>
      </c>
      <c r="AA99" s="137" t="s">
        <v>36</v>
      </c>
      <c r="AB99" s="138" t="s">
        <v>57</v>
      </c>
      <c r="AC99" s="195" t="s">
        <v>58</v>
      </c>
      <c r="AD99" s="43" t="str">
        <f>IF('LP III'!J101&gt;=60,"Lansia"," ")</f>
        <v xml:space="preserve"> </v>
      </c>
      <c r="AE99" s="157"/>
      <c r="AF99" s="104"/>
      <c r="AG99" s="132"/>
    </row>
    <row r="100" spans="1:33">
      <c r="A100" s="97">
        <v>21</v>
      </c>
      <c r="B100" s="156">
        <f t="shared" si="1"/>
        <v>92</v>
      </c>
      <c r="C100" s="79" t="s">
        <v>993</v>
      </c>
      <c r="D100" s="183" t="s">
        <v>1244</v>
      </c>
      <c r="E100" s="158" t="s">
        <v>35</v>
      </c>
      <c r="F100" s="22" t="s">
        <v>36</v>
      </c>
      <c r="G100" s="13" t="s">
        <v>22</v>
      </c>
      <c r="H100" s="13" t="s">
        <v>595</v>
      </c>
      <c r="I100" s="184" t="s">
        <v>1245</v>
      </c>
      <c r="J100" s="24">
        <f>'LP III'!$A$2-RIGHT(I100,4)</f>
        <v>70</v>
      </c>
      <c r="K100" s="22" t="s">
        <v>82</v>
      </c>
      <c r="L100" s="22" t="s">
        <v>36</v>
      </c>
      <c r="M100" s="13" t="s">
        <v>40</v>
      </c>
      <c r="N100" s="22" t="s">
        <v>36</v>
      </c>
      <c r="O100" s="13" t="s">
        <v>40</v>
      </c>
      <c r="P100" s="22" t="s">
        <v>36</v>
      </c>
      <c r="Q100" s="13" t="s">
        <v>40</v>
      </c>
      <c r="R100" s="22" t="s">
        <v>36</v>
      </c>
      <c r="S100" s="13" t="s">
        <v>40</v>
      </c>
      <c r="T100" s="22" t="s">
        <v>36</v>
      </c>
      <c r="U100" s="22" t="s">
        <v>36</v>
      </c>
      <c r="V100" s="22" t="s">
        <v>36</v>
      </c>
      <c r="W100" s="22" t="s">
        <v>36</v>
      </c>
      <c r="X100" s="22" t="s">
        <v>36</v>
      </c>
      <c r="Y100" s="22" t="s">
        <v>36</v>
      </c>
      <c r="Z100" s="22" t="s">
        <v>36</v>
      </c>
      <c r="AA100" s="22" t="s">
        <v>51</v>
      </c>
      <c r="AB100" s="79" t="s">
        <v>43</v>
      </c>
      <c r="AC100" s="103" t="s">
        <v>88</v>
      </c>
      <c r="AD100" s="43" t="str">
        <f>IF('LP III'!J102&gt;=60,"Lansia"," ")</f>
        <v xml:space="preserve"> </v>
      </c>
      <c r="AE100" s="157"/>
      <c r="AF100" s="104"/>
      <c r="AG100" s="132"/>
    </row>
    <row r="101" spans="1:33">
      <c r="A101" s="97"/>
      <c r="B101" s="156">
        <f t="shared" si="1"/>
        <v>93</v>
      </c>
      <c r="C101" s="22" t="s">
        <v>36</v>
      </c>
      <c r="D101" s="183" t="s">
        <v>1246</v>
      </c>
      <c r="E101" s="158"/>
      <c r="F101" s="13" t="s">
        <v>21</v>
      </c>
      <c r="G101" s="22" t="s">
        <v>36</v>
      </c>
      <c r="H101" s="13" t="s">
        <v>35</v>
      </c>
      <c r="I101" s="184" t="s">
        <v>1247</v>
      </c>
      <c r="J101" s="24">
        <f>'LP III'!$A$2-RIGHT(I101,4)</f>
        <v>17</v>
      </c>
      <c r="K101" s="22" t="s">
        <v>36</v>
      </c>
      <c r="L101" s="13" t="s">
        <v>40</v>
      </c>
      <c r="M101" s="22" t="s">
        <v>36</v>
      </c>
      <c r="N101" s="22" t="s">
        <v>36</v>
      </c>
      <c r="O101" s="22" t="s">
        <v>36</v>
      </c>
      <c r="P101" s="22" t="s">
        <v>36</v>
      </c>
      <c r="Q101" s="22" t="s">
        <v>36</v>
      </c>
      <c r="R101" s="22" t="s">
        <v>36</v>
      </c>
      <c r="S101" s="22" t="s">
        <v>36</v>
      </c>
      <c r="T101" s="22" t="s">
        <v>36</v>
      </c>
      <c r="U101" s="22" t="s">
        <v>36</v>
      </c>
      <c r="V101" s="13" t="s">
        <v>40</v>
      </c>
      <c r="W101" s="22" t="s">
        <v>36</v>
      </c>
      <c r="X101" s="22" t="s">
        <v>36</v>
      </c>
      <c r="Y101" s="22" t="s">
        <v>36</v>
      </c>
      <c r="Z101" s="22" t="s">
        <v>61</v>
      </c>
      <c r="AA101" s="22" t="s">
        <v>56</v>
      </c>
      <c r="AB101" s="79" t="s">
        <v>57</v>
      </c>
      <c r="AC101" s="103" t="s">
        <v>119</v>
      </c>
      <c r="AD101" s="43" t="str">
        <f>IF('LP III'!J103&gt;=60,"Lansia"," ")</f>
        <v xml:space="preserve"> </v>
      </c>
      <c r="AE101" s="157"/>
      <c r="AF101" s="104"/>
      <c r="AG101" s="132"/>
    </row>
    <row r="102" spans="1:33">
      <c r="A102" s="97"/>
      <c r="B102" s="156">
        <f t="shared" si="1"/>
        <v>94</v>
      </c>
      <c r="C102" s="22" t="s">
        <v>36</v>
      </c>
      <c r="D102" s="183" t="s">
        <v>1248</v>
      </c>
      <c r="E102" s="158"/>
      <c r="F102" s="13" t="s">
        <v>21</v>
      </c>
      <c r="G102" s="22" t="s">
        <v>36</v>
      </c>
      <c r="H102" s="13" t="s">
        <v>35</v>
      </c>
      <c r="I102" s="184" t="s">
        <v>1249</v>
      </c>
      <c r="J102" s="24">
        <f>'LP III'!$A$2-RIGHT(I102,4)</f>
        <v>15</v>
      </c>
      <c r="K102" s="22" t="s">
        <v>36</v>
      </c>
      <c r="L102" s="13" t="s">
        <v>40</v>
      </c>
      <c r="M102" s="22" t="s">
        <v>36</v>
      </c>
      <c r="N102" s="22" t="s">
        <v>36</v>
      </c>
      <c r="O102" s="22" t="s">
        <v>36</v>
      </c>
      <c r="P102" s="22" t="s">
        <v>36</v>
      </c>
      <c r="Q102" s="22" t="s">
        <v>36</v>
      </c>
      <c r="R102" s="22" t="s">
        <v>36</v>
      </c>
      <c r="S102" s="22" t="s">
        <v>36</v>
      </c>
      <c r="T102" s="22" t="s">
        <v>36</v>
      </c>
      <c r="U102" s="22" t="s">
        <v>36</v>
      </c>
      <c r="V102" s="22" t="s">
        <v>36</v>
      </c>
      <c r="W102" s="22" t="s">
        <v>36</v>
      </c>
      <c r="X102" s="13" t="s">
        <v>40</v>
      </c>
      <c r="Y102" s="22" t="s">
        <v>36</v>
      </c>
      <c r="Z102" s="22" t="s">
        <v>41</v>
      </c>
      <c r="AA102" s="22" t="s">
        <v>56</v>
      </c>
      <c r="AB102" s="79" t="s">
        <v>57</v>
      </c>
      <c r="AC102" s="103" t="s">
        <v>119</v>
      </c>
      <c r="AD102" s="43" t="str">
        <f>IF('LP III'!J104&gt;=60,"Lansia"," ")</f>
        <v xml:space="preserve"> </v>
      </c>
      <c r="AE102" s="157"/>
      <c r="AF102" s="104"/>
      <c r="AG102" s="132"/>
    </row>
    <row r="103" spans="1:33">
      <c r="A103" s="97"/>
      <c r="B103" s="156">
        <f t="shared" si="1"/>
        <v>95</v>
      </c>
      <c r="C103" s="22" t="s">
        <v>36</v>
      </c>
      <c r="D103" s="183" t="s">
        <v>1250</v>
      </c>
      <c r="E103" s="158"/>
      <c r="F103" s="22" t="s">
        <v>36</v>
      </c>
      <c r="G103" s="13" t="s">
        <v>22</v>
      </c>
      <c r="H103" s="13" t="s">
        <v>35</v>
      </c>
      <c r="I103" s="184" t="s">
        <v>1251</v>
      </c>
      <c r="J103" s="24">
        <f>'LP III'!$A$2-RIGHT(I103,4)</f>
        <v>29</v>
      </c>
      <c r="K103" s="22" t="s">
        <v>36</v>
      </c>
      <c r="L103" s="13"/>
      <c r="M103" s="13" t="s">
        <v>40</v>
      </c>
      <c r="N103" s="22"/>
      <c r="O103" s="13" t="s">
        <v>40</v>
      </c>
      <c r="P103" s="22"/>
      <c r="Q103" s="13" t="s">
        <v>40</v>
      </c>
      <c r="R103" s="22"/>
      <c r="S103" s="13" t="s">
        <v>40</v>
      </c>
      <c r="T103" s="22"/>
      <c r="U103" s="22"/>
      <c r="V103" s="22"/>
      <c r="W103" s="22"/>
      <c r="X103" s="13"/>
      <c r="Y103" s="22"/>
      <c r="Z103" s="22" t="s">
        <v>55</v>
      </c>
      <c r="AA103" s="22" t="s">
        <v>51</v>
      </c>
      <c r="AB103" s="79" t="s">
        <v>43</v>
      </c>
      <c r="AC103" s="103" t="s">
        <v>119</v>
      </c>
      <c r="AD103" s="43" t="str">
        <f>IF('LP III'!J105&gt;=60,"Lansia"," ")</f>
        <v xml:space="preserve"> </v>
      </c>
      <c r="AE103" s="157"/>
      <c r="AF103" s="104"/>
      <c r="AG103" s="132"/>
    </row>
    <row r="104" spans="1:33">
      <c r="A104" s="97"/>
      <c r="B104" s="156">
        <f t="shared" si="1"/>
        <v>96</v>
      </c>
      <c r="C104" s="22" t="s">
        <v>36</v>
      </c>
      <c r="D104" s="183" t="s">
        <v>1252</v>
      </c>
      <c r="E104" s="158"/>
      <c r="F104" s="13" t="s">
        <v>21</v>
      </c>
      <c r="G104" s="22" t="s">
        <v>36</v>
      </c>
      <c r="H104" s="13" t="s">
        <v>115</v>
      </c>
      <c r="I104" s="184" t="s">
        <v>1253</v>
      </c>
      <c r="J104" s="24">
        <f>'LP III'!$A$2-RIGHT(I104,4)</f>
        <v>9</v>
      </c>
      <c r="K104" s="22" t="s">
        <v>36</v>
      </c>
      <c r="L104" s="13" t="s">
        <v>40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13" t="s">
        <v>40</v>
      </c>
      <c r="Y104" s="22"/>
      <c r="Z104" s="22" t="s">
        <v>41</v>
      </c>
      <c r="AA104" s="22" t="s">
        <v>56</v>
      </c>
      <c r="AB104" s="79" t="s">
        <v>57</v>
      </c>
      <c r="AC104" s="103" t="s">
        <v>119</v>
      </c>
      <c r="AD104" s="43" t="str">
        <f>IF('LP III'!J106&gt;=60,"Lansia"," ")</f>
        <v xml:space="preserve"> </v>
      </c>
      <c r="AE104" s="157"/>
      <c r="AF104" s="104"/>
      <c r="AG104" s="132"/>
    </row>
    <row r="105" spans="1:33">
      <c r="A105" s="97">
        <v>22</v>
      </c>
      <c r="B105" s="156">
        <f t="shared" si="1"/>
        <v>97</v>
      </c>
      <c r="C105" s="79" t="s">
        <v>993</v>
      </c>
      <c r="D105" s="183" t="s">
        <v>1254</v>
      </c>
      <c r="E105" s="158" t="s">
        <v>35</v>
      </c>
      <c r="F105" s="13" t="s">
        <v>21</v>
      </c>
      <c r="G105" s="22" t="s">
        <v>36</v>
      </c>
      <c r="H105" s="13" t="s">
        <v>1255</v>
      </c>
      <c r="I105" s="184" t="s">
        <v>1256</v>
      </c>
      <c r="J105" s="24">
        <f>'LP III'!$A$2-RIGHT(I105,4)</f>
        <v>67</v>
      </c>
      <c r="K105" s="13" t="s">
        <v>1257</v>
      </c>
      <c r="L105" s="13" t="s">
        <v>40</v>
      </c>
      <c r="M105" s="22" t="s">
        <v>36</v>
      </c>
      <c r="N105" s="13" t="s">
        <v>40</v>
      </c>
      <c r="O105" s="22" t="s">
        <v>36</v>
      </c>
      <c r="P105" s="13" t="s">
        <v>40</v>
      </c>
      <c r="Q105" s="22" t="s">
        <v>36</v>
      </c>
      <c r="R105" s="13" t="s">
        <v>40</v>
      </c>
      <c r="S105" s="22" t="s">
        <v>36</v>
      </c>
      <c r="T105" s="22" t="s">
        <v>36</v>
      </c>
      <c r="U105" s="22" t="s">
        <v>36</v>
      </c>
      <c r="V105" s="22" t="s">
        <v>36</v>
      </c>
      <c r="W105" s="22" t="s">
        <v>36</v>
      </c>
      <c r="X105" s="22" t="s">
        <v>36</v>
      </c>
      <c r="Y105" s="22" t="s">
        <v>36</v>
      </c>
      <c r="Z105" s="79" t="s">
        <v>41</v>
      </c>
      <c r="AA105" s="102" t="s">
        <v>106</v>
      </c>
      <c r="AB105" s="79" t="s">
        <v>43</v>
      </c>
      <c r="AC105" s="103" t="s">
        <v>44</v>
      </c>
      <c r="AD105" s="43" t="str">
        <f>IF('LP III'!J107&gt;=60,"Lansia"," ")</f>
        <v xml:space="preserve"> </v>
      </c>
      <c r="AE105" s="157"/>
      <c r="AF105" s="104"/>
      <c r="AG105" s="132"/>
    </row>
    <row r="106" spans="1:33">
      <c r="A106" s="97"/>
      <c r="B106" s="156">
        <f t="shared" si="1"/>
        <v>98</v>
      </c>
      <c r="C106" s="22" t="s">
        <v>36</v>
      </c>
      <c r="D106" s="183" t="s">
        <v>1258</v>
      </c>
      <c r="E106" s="158"/>
      <c r="F106" s="22" t="s">
        <v>36</v>
      </c>
      <c r="G106" s="13" t="s">
        <v>22</v>
      </c>
      <c r="H106" s="13" t="s">
        <v>35</v>
      </c>
      <c r="I106" s="184" t="s">
        <v>1259</v>
      </c>
      <c r="J106" s="24">
        <f>'LP III'!$A$2-RIGHT(I106,4)</f>
        <v>27</v>
      </c>
      <c r="K106" s="22" t="s">
        <v>36</v>
      </c>
      <c r="L106" s="22" t="s">
        <v>36</v>
      </c>
      <c r="M106" s="13" t="s">
        <v>40</v>
      </c>
      <c r="N106" s="22" t="s">
        <v>36</v>
      </c>
      <c r="O106" s="13" t="s">
        <v>40</v>
      </c>
      <c r="P106" s="22" t="s">
        <v>36</v>
      </c>
      <c r="Q106" s="22" t="s">
        <v>36</v>
      </c>
      <c r="R106" s="22" t="s">
        <v>36</v>
      </c>
      <c r="S106" s="22" t="s">
        <v>36</v>
      </c>
      <c r="T106" s="22" t="s">
        <v>36</v>
      </c>
      <c r="U106" s="13" t="s">
        <v>40</v>
      </c>
      <c r="V106" s="22" t="s">
        <v>36</v>
      </c>
      <c r="W106" s="22" t="s">
        <v>36</v>
      </c>
      <c r="X106" s="22" t="s">
        <v>36</v>
      </c>
      <c r="Y106" s="22" t="s">
        <v>36</v>
      </c>
      <c r="Z106" s="79" t="s">
        <v>41</v>
      </c>
      <c r="AA106" s="102" t="s">
        <v>36</v>
      </c>
      <c r="AB106" s="79" t="s">
        <v>57</v>
      </c>
      <c r="AC106" s="103" t="s">
        <v>58</v>
      </c>
      <c r="AD106" s="43" t="str">
        <f>IF('LP III'!J108&gt;=60,"Lansia"," ")</f>
        <v xml:space="preserve"> </v>
      </c>
      <c r="AE106" s="157"/>
      <c r="AF106" s="104"/>
      <c r="AG106" s="132"/>
    </row>
    <row r="107" spans="1:33">
      <c r="A107" s="97"/>
      <c r="B107" s="156">
        <f t="shared" si="1"/>
        <v>99</v>
      </c>
      <c r="C107" s="22" t="s">
        <v>36</v>
      </c>
      <c r="D107" s="183" t="s">
        <v>1260</v>
      </c>
      <c r="E107" s="158"/>
      <c r="F107" s="22" t="s">
        <v>36</v>
      </c>
      <c r="G107" s="13" t="s">
        <v>22</v>
      </c>
      <c r="H107" s="13" t="s">
        <v>35</v>
      </c>
      <c r="I107" s="184" t="s">
        <v>1261</v>
      </c>
      <c r="J107" s="24">
        <f>'LP III'!$A$2-RIGHT(I107,4)</f>
        <v>14</v>
      </c>
      <c r="K107" s="22" t="s">
        <v>36</v>
      </c>
      <c r="L107" s="22" t="s">
        <v>36</v>
      </c>
      <c r="M107" s="13" t="s">
        <v>40</v>
      </c>
      <c r="N107" s="22" t="s">
        <v>36</v>
      </c>
      <c r="O107" s="22" t="s">
        <v>36</v>
      </c>
      <c r="P107" s="22" t="s">
        <v>36</v>
      </c>
      <c r="Q107" s="22" t="s">
        <v>36</v>
      </c>
      <c r="R107" s="22" t="s">
        <v>36</v>
      </c>
      <c r="S107" s="22" t="s">
        <v>36</v>
      </c>
      <c r="T107" s="22" t="s">
        <v>36</v>
      </c>
      <c r="U107" s="22" t="s">
        <v>36</v>
      </c>
      <c r="V107" s="22" t="s">
        <v>36</v>
      </c>
      <c r="W107" s="13" t="s">
        <v>40</v>
      </c>
      <c r="X107" s="22" t="s">
        <v>36</v>
      </c>
      <c r="Y107" s="22" t="s">
        <v>36</v>
      </c>
      <c r="Z107" s="79" t="s">
        <v>61</v>
      </c>
      <c r="AA107" s="22" t="s">
        <v>56</v>
      </c>
      <c r="AB107" s="79" t="s">
        <v>57</v>
      </c>
      <c r="AC107" s="103" t="s">
        <v>58</v>
      </c>
      <c r="AD107" s="43" t="str">
        <f>IF('LP III'!J109&gt;=60,"Lansia"," ")</f>
        <v xml:space="preserve"> </v>
      </c>
      <c r="AE107" s="157"/>
      <c r="AF107" s="104"/>
      <c r="AG107" s="132"/>
    </row>
    <row r="108" spans="1:33">
      <c r="A108" s="97"/>
      <c r="B108" s="156">
        <f t="shared" si="1"/>
        <v>100</v>
      </c>
      <c r="C108" s="22" t="s">
        <v>36</v>
      </c>
      <c r="D108" s="183" t="s">
        <v>1262</v>
      </c>
      <c r="E108" s="158"/>
      <c r="F108" s="22" t="s">
        <v>36</v>
      </c>
      <c r="G108" s="13" t="s">
        <v>22</v>
      </c>
      <c r="H108" s="13" t="s">
        <v>115</v>
      </c>
      <c r="I108" s="184" t="s">
        <v>1263</v>
      </c>
      <c r="J108" s="24">
        <f>'LP III'!$A$2-RIGHT(I108,4)</f>
        <v>5</v>
      </c>
      <c r="K108" s="22" t="s">
        <v>36</v>
      </c>
      <c r="L108" s="22" t="s">
        <v>36</v>
      </c>
      <c r="M108" s="13" t="s">
        <v>40</v>
      </c>
      <c r="N108" s="22" t="s">
        <v>36</v>
      </c>
      <c r="O108" s="22" t="s">
        <v>36</v>
      </c>
      <c r="P108" s="22" t="s">
        <v>36</v>
      </c>
      <c r="Q108" s="22" t="s">
        <v>36</v>
      </c>
      <c r="R108" s="22" t="s">
        <v>36</v>
      </c>
      <c r="S108" s="22" t="s">
        <v>36</v>
      </c>
      <c r="T108" s="22" t="s">
        <v>36</v>
      </c>
      <c r="U108" s="22" t="s">
        <v>36</v>
      </c>
      <c r="V108" s="22" t="s">
        <v>36</v>
      </c>
      <c r="W108" s="22" t="s">
        <v>36</v>
      </c>
      <c r="X108" s="22" t="s">
        <v>36</v>
      </c>
      <c r="Y108" s="13" t="s">
        <v>40</v>
      </c>
      <c r="Z108" s="102" t="s">
        <v>36</v>
      </c>
      <c r="AA108" s="22" t="s">
        <v>36</v>
      </c>
      <c r="AB108" s="79" t="s">
        <v>57</v>
      </c>
      <c r="AC108" s="103" t="s">
        <v>119</v>
      </c>
      <c r="AD108" s="43" t="str">
        <f>IF('LP III'!J110&gt;=60,"Lansia"," ")</f>
        <v xml:space="preserve"> </v>
      </c>
      <c r="AE108" s="157"/>
      <c r="AF108" s="104"/>
      <c r="AG108" s="132"/>
    </row>
    <row r="109" spans="1:33">
      <c r="A109" s="97">
        <v>23</v>
      </c>
      <c r="B109" s="156">
        <f t="shared" si="1"/>
        <v>101</v>
      </c>
      <c r="C109" s="79" t="s">
        <v>993</v>
      </c>
      <c r="D109" s="135" t="s">
        <v>1264</v>
      </c>
      <c r="E109" s="136" t="s">
        <v>35</v>
      </c>
      <c r="F109" s="13" t="s">
        <v>21</v>
      </c>
      <c r="G109" s="22" t="s">
        <v>36</v>
      </c>
      <c r="H109" s="22" t="s">
        <v>115</v>
      </c>
      <c r="I109" s="139" t="s">
        <v>1265</v>
      </c>
      <c r="J109" s="24">
        <f>'LP III'!$A$2-RIGHT(I109,4)</f>
        <v>31</v>
      </c>
      <c r="K109" s="137" t="s">
        <v>1266</v>
      </c>
      <c r="L109" s="13" t="s">
        <v>40</v>
      </c>
      <c r="M109" s="22" t="s">
        <v>36</v>
      </c>
      <c r="N109" s="13" t="s">
        <v>40</v>
      </c>
      <c r="O109" s="22" t="s">
        <v>36</v>
      </c>
      <c r="P109" s="13" t="s">
        <v>40</v>
      </c>
      <c r="Q109" s="22" t="s">
        <v>36</v>
      </c>
      <c r="R109" s="13" t="s">
        <v>40</v>
      </c>
      <c r="S109" s="22" t="s">
        <v>36</v>
      </c>
      <c r="T109" s="22" t="s">
        <v>36</v>
      </c>
      <c r="U109" s="22" t="s">
        <v>36</v>
      </c>
      <c r="V109" s="22" t="s">
        <v>36</v>
      </c>
      <c r="W109" s="22" t="s">
        <v>36</v>
      </c>
      <c r="X109" s="22" t="s">
        <v>36</v>
      </c>
      <c r="Y109" s="22" t="s">
        <v>36</v>
      </c>
      <c r="Z109" s="22" t="s">
        <v>55</v>
      </c>
      <c r="AA109" s="22" t="s">
        <v>42</v>
      </c>
      <c r="AB109" s="22" t="s">
        <v>43</v>
      </c>
      <c r="AC109" s="215" t="s">
        <v>44</v>
      </c>
      <c r="AD109" s="43" t="str">
        <f>IF('LP III'!J111&gt;=60,"Lansia"," ")</f>
        <v xml:space="preserve"> </v>
      </c>
      <c r="AE109" s="157"/>
      <c r="AF109" s="104"/>
      <c r="AG109" s="132"/>
    </row>
    <row r="110" spans="1:33">
      <c r="A110" s="97"/>
      <c r="B110" s="156">
        <f t="shared" si="1"/>
        <v>102</v>
      </c>
      <c r="C110" s="137"/>
      <c r="D110" s="183" t="s">
        <v>1267</v>
      </c>
      <c r="E110" s="158"/>
      <c r="F110" s="22" t="s">
        <v>36</v>
      </c>
      <c r="G110" s="13" t="s">
        <v>22</v>
      </c>
      <c r="H110" s="22" t="s">
        <v>115</v>
      </c>
      <c r="I110" s="184" t="s">
        <v>1268</v>
      </c>
      <c r="J110" s="24">
        <f>'LP III'!$A$2-RIGHT(I110,4)</f>
        <v>30</v>
      </c>
      <c r="K110" s="22" t="s">
        <v>36</v>
      </c>
      <c r="L110" s="22" t="s">
        <v>36</v>
      </c>
      <c r="M110" s="13" t="s">
        <v>40</v>
      </c>
      <c r="N110" s="22" t="s">
        <v>36</v>
      </c>
      <c r="O110" s="13" t="s">
        <v>40</v>
      </c>
      <c r="P110" s="22" t="s">
        <v>36</v>
      </c>
      <c r="Q110" s="13" t="s">
        <v>40</v>
      </c>
      <c r="R110" s="22" t="s">
        <v>36</v>
      </c>
      <c r="S110" s="13" t="s">
        <v>40</v>
      </c>
      <c r="T110" s="22" t="s">
        <v>36</v>
      </c>
      <c r="U110" s="22" t="s">
        <v>36</v>
      </c>
      <c r="V110" s="22" t="s">
        <v>36</v>
      </c>
      <c r="W110" s="22" t="s">
        <v>36</v>
      </c>
      <c r="X110" s="22" t="s">
        <v>36</v>
      </c>
      <c r="Y110" s="22" t="s">
        <v>36</v>
      </c>
      <c r="Z110" s="79" t="s">
        <v>154</v>
      </c>
      <c r="AA110" s="22" t="s">
        <v>51</v>
      </c>
      <c r="AB110" s="79" t="s">
        <v>43</v>
      </c>
      <c r="AC110" s="103" t="s">
        <v>52</v>
      </c>
      <c r="AD110" s="43" t="str">
        <f>IF('LP III'!J112&gt;=60,"Lansia"," ")</f>
        <v xml:space="preserve"> </v>
      </c>
      <c r="AE110" s="157"/>
      <c r="AF110" s="104"/>
      <c r="AG110" s="132"/>
    </row>
    <row r="111" spans="1:33">
      <c r="A111" s="97"/>
      <c r="B111" s="156">
        <f t="shared" si="1"/>
        <v>103</v>
      </c>
      <c r="C111" s="137"/>
      <c r="D111" s="135" t="s">
        <v>1269</v>
      </c>
      <c r="E111" s="136"/>
      <c r="F111" s="22" t="s">
        <v>36</v>
      </c>
      <c r="G111" s="137" t="s">
        <v>22</v>
      </c>
      <c r="H111" s="22" t="s">
        <v>115</v>
      </c>
      <c r="I111" s="139" t="s">
        <v>1270</v>
      </c>
      <c r="J111" s="24">
        <f>'LP III'!$A$2-RIGHT(I111,4)</f>
        <v>10</v>
      </c>
      <c r="K111" s="22" t="s">
        <v>36</v>
      </c>
      <c r="L111" s="22" t="s">
        <v>36</v>
      </c>
      <c r="M111" s="13" t="s">
        <v>40</v>
      </c>
      <c r="N111" s="22" t="s">
        <v>36</v>
      </c>
      <c r="O111" s="22" t="s">
        <v>36</v>
      </c>
      <c r="P111" s="22" t="s">
        <v>36</v>
      </c>
      <c r="Q111" s="22" t="s">
        <v>36</v>
      </c>
      <c r="R111" s="22" t="s">
        <v>36</v>
      </c>
      <c r="S111" s="22" t="s">
        <v>36</v>
      </c>
      <c r="T111" s="22" t="s">
        <v>36</v>
      </c>
      <c r="U111" s="22" t="s">
        <v>36</v>
      </c>
      <c r="V111" s="22" t="s">
        <v>36</v>
      </c>
      <c r="W111" s="22" t="s">
        <v>36</v>
      </c>
      <c r="X111" s="22" t="s">
        <v>36</v>
      </c>
      <c r="Y111" s="13" t="s">
        <v>40</v>
      </c>
      <c r="Z111" s="22" t="s">
        <v>41</v>
      </c>
      <c r="AA111" s="22" t="s">
        <v>56</v>
      </c>
      <c r="AB111" s="22" t="s">
        <v>57</v>
      </c>
      <c r="AC111" s="215" t="s">
        <v>58</v>
      </c>
      <c r="AD111" s="43" t="str">
        <f>IF('LP III'!J113&gt;=60,"Lansia"," ")</f>
        <v xml:space="preserve"> </v>
      </c>
      <c r="AE111" s="157"/>
      <c r="AF111" s="104"/>
      <c r="AG111" s="132"/>
    </row>
    <row r="112" spans="1:33">
      <c r="A112" s="97"/>
      <c r="B112" s="156">
        <f t="shared" si="1"/>
        <v>104</v>
      </c>
      <c r="C112" s="137"/>
      <c r="D112" s="135" t="s">
        <v>1271</v>
      </c>
      <c r="E112" s="136"/>
      <c r="F112" s="13" t="s">
        <v>21</v>
      </c>
      <c r="G112" s="137" t="s">
        <v>36</v>
      </c>
      <c r="H112" s="137" t="s">
        <v>115</v>
      </c>
      <c r="I112" s="139" t="s">
        <v>752</v>
      </c>
      <c r="J112" s="24">
        <f>'LP III'!$A$2-RIGHT(I112,4)</f>
        <v>4</v>
      </c>
      <c r="K112" s="137" t="s">
        <v>36</v>
      </c>
      <c r="L112" s="22" t="s">
        <v>36</v>
      </c>
      <c r="M112" s="22" t="s">
        <v>36</v>
      </c>
      <c r="N112" s="22" t="s">
        <v>36</v>
      </c>
      <c r="O112" s="22" t="s">
        <v>36</v>
      </c>
      <c r="P112" s="22" t="s">
        <v>36</v>
      </c>
      <c r="Q112" s="22" t="s">
        <v>36</v>
      </c>
      <c r="R112" s="22" t="s">
        <v>36</v>
      </c>
      <c r="S112" s="22" t="s">
        <v>36</v>
      </c>
      <c r="T112" s="22" t="s">
        <v>36</v>
      </c>
      <c r="U112" s="22" t="s">
        <v>36</v>
      </c>
      <c r="V112" s="22" t="s">
        <v>36</v>
      </c>
      <c r="W112" s="22" t="s">
        <v>36</v>
      </c>
      <c r="X112" s="13" t="s">
        <v>40</v>
      </c>
      <c r="Y112" s="22" t="s">
        <v>36</v>
      </c>
      <c r="Z112" s="194" t="s">
        <v>36</v>
      </c>
      <c r="AA112" s="22" t="s">
        <v>36</v>
      </c>
      <c r="AB112" s="137" t="s">
        <v>57</v>
      </c>
      <c r="AC112" s="215" t="s">
        <v>58</v>
      </c>
      <c r="AD112" s="43" t="str">
        <f>IF('LP III'!J114&gt;=60,"Lansia"," ")</f>
        <v xml:space="preserve"> </v>
      </c>
      <c r="AE112" s="157"/>
      <c r="AF112" s="104"/>
      <c r="AG112" s="132"/>
    </row>
    <row r="113" spans="1:33">
      <c r="A113" s="97">
        <v>24</v>
      </c>
      <c r="B113" s="156">
        <f t="shared" si="1"/>
        <v>105</v>
      </c>
      <c r="C113" s="79" t="s">
        <v>993</v>
      </c>
      <c r="D113" s="183" t="s">
        <v>1272</v>
      </c>
      <c r="E113" s="13" t="s">
        <v>35</v>
      </c>
      <c r="F113" s="13" t="s">
        <v>21</v>
      </c>
      <c r="G113" s="22" t="s">
        <v>36</v>
      </c>
      <c r="H113" s="13" t="s">
        <v>35</v>
      </c>
      <c r="I113" s="184" t="s">
        <v>1273</v>
      </c>
      <c r="J113" s="24">
        <f>'LP II'!$A$2-RIGHT(I113,4)</f>
        <v>37</v>
      </c>
      <c r="K113" s="22" t="s">
        <v>1274</v>
      </c>
      <c r="L113" s="13" t="s">
        <v>40</v>
      </c>
      <c r="M113" s="22" t="s">
        <v>36</v>
      </c>
      <c r="N113" s="13" t="s">
        <v>40</v>
      </c>
      <c r="O113" s="22" t="s">
        <v>36</v>
      </c>
      <c r="P113" s="13" t="s">
        <v>40</v>
      </c>
      <c r="Q113" s="22" t="s">
        <v>36</v>
      </c>
      <c r="R113" s="13" t="s">
        <v>40</v>
      </c>
      <c r="S113" s="22" t="s">
        <v>36</v>
      </c>
      <c r="T113" s="22" t="s">
        <v>36</v>
      </c>
      <c r="U113" s="22" t="s">
        <v>36</v>
      </c>
      <c r="V113" s="22" t="s">
        <v>36</v>
      </c>
      <c r="W113" s="22" t="s">
        <v>36</v>
      </c>
      <c r="X113" s="22" t="s">
        <v>36</v>
      </c>
      <c r="Y113" s="22" t="s">
        <v>36</v>
      </c>
      <c r="Z113" s="79" t="s">
        <v>61</v>
      </c>
      <c r="AA113" s="79" t="s">
        <v>1275</v>
      </c>
      <c r="AB113" s="79" t="s">
        <v>43</v>
      </c>
      <c r="AC113" s="103" t="s">
        <v>44</v>
      </c>
      <c r="AD113" s="43" t="str">
        <f>IF('LP III'!J115&gt;=60,"Lansia"," ")</f>
        <v xml:space="preserve"> </v>
      </c>
      <c r="AE113" s="157"/>
      <c r="AF113" s="104"/>
      <c r="AG113" s="132"/>
    </row>
    <row r="114" spans="1:33">
      <c r="A114" s="97"/>
      <c r="B114" s="156">
        <f t="shared" si="1"/>
        <v>106</v>
      </c>
      <c r="C114" s="134"/>
      <c r="D114" s="183" t="s">
        <v>1276</v>
      </c>
      <c r="E114" s="79"/>
      <c r="F114" s="13" t="s">
        <v>21</v>
      </c>
      <c r="G114" s="22" t="s">
        <v>36</v>
      </c>
      <c r="H114" s="79" t="s">
        <v>35</v>
      </c>
      <c r="I114" s="184" t="s">
        <v>1277</v>
      </c>
      <c r="J114" s="24">
        <f>'LP II'!$A$2-RIGHT(I114,4)</f>
        <v>9</v>
      </c>
      <c r="K114" s="22" t="s">
        <v>36</v>
      </c>
      <c r="L114" s="13" t="s">
        <v>40</v>
      </c>
      <c r="M114" s="22" t="s">
        <v>36</v>
      </c>
      <c r="N114" s="22" t="s">
        <v>36</v>
      </c>
      <c r="O114" s="22" t="s">
        <v>36</v>
      </c>
      <c r="P114" s="22" t="s">
        <v>36</v>
      </c>
      <c r="Q114" s="22" t="s">
        <v>36</v>
      </c>
      <c r="R114" s="22" t="s">
        <v>36</v>
      </c>
      <c r="S114" s="22" t="s">
        <v>36</v>
      </c>
      <c r="T114" s="22" t="s">
        <v>36</v>
      </c>
      <c r="U114" s="22" t="s">
        <v>36</v>
      </c>
      <c r="V114" s="22" t="s">
        <v>36</v>
      </c>
      <c r="W114" s="22" t="s">
        <v>36</v>
      </c>
      <c r="X114" s="13" t="s">
        <v>40</v>
      </c>
      <c r="Y114" s="13" t="s">
        <v>36</v>
      </c>
      <c r="Z114" s="102" t="s">
        <v>41</v>
      </c>
      <c r="AA114" s="102" t="s">
        <v>56</v>
      </c>
      <c r="AB114" s="79" t="s">
        <v>57</v>
      </c>
      <c r="AC114" s="103" t="s">
        <v>58</v>
      </c>
      <c r="AD114" s="43" t="str">
        <f>IF('LP III'!J116&gt;=60,"Lansia"," ")</f>
        <v xml:space="preserve"> </v>
      </c>
      <c r="AE114" s="157"/>
      <c r="AF114" s="104"/>
      <c r="AG114" s="132"/>
    </row>
    <row r="115" spans="1:33">
      <c r="A115" s="97">
        <v>25</v>
      </c>
      <c r="B115" s="156">
        <f t="shared" si="1"/>
        <v>107</v>
      </c>
      <c r="C115" s="79" t="s">
        <v>993</v>
      </c>
      <c r="D115" s="158" t="s">
        <v>1278</v>
      </c>
      <c r="E115" s="202" t="s">
        <v>35</v>
      </c>
      <c r="F115" s="13" t="s">
        <v>21</v>
      </c>
      <c r="G115" s="22" t="s">
        <v>36</v>
      </c>
      <c r="H115" s="22" t="s">
        <v>65</v>
      </c>
      <c r="I115" s="184" t="s">
        <v>1279</v>
      </c>
      <c r="J115" s="24">
        <f>$A$2-RIGHT(I115,4)</f>
        <v>39</v>
      </c>
      <c r="K115" s="13" t="s">
        <v>1280</v>
      </c>
      <c r="L115" s="13" t="s">
        <v>40</v>
      </c>
      <c r="M115" s="22" t="s">
        <v>36</v>
      </c>
      <c r="N115" s="13" t="s">
        <v>40</v>
      </c>
      <c r="O115" s="22" t="s">
        <v>36</v>
      </c>
      <c r="P115" s="13" t="s">
        <v>40</v>
      </c>
      <c r="Q115" s="22" t="s">
        <v>36</v>
      </c>
      <c r="R115" s="13" t="s">
        <v>40</v>
      </c>
      <c r="S115" s="22" t="s">
        <v>36</v>
      </c>
      <c r="T115" s="22" t="s">
        <v>36</v>
      </c>
      <c r="U115" s="22" t="s">
        <v>36</v>
      </c>
      <c r="V115" s="22" t="s">
        <v>36</v>
      </c>
      <c r="W115" s="22" t="s">
        <v>36</v>
      </c>
      <c r="X115" s="22" t="s">
        <v>36</v>
      </c>
      <c r="Y115" s="22" t="s">
        <v>36</v>
      </c>
      <c r="Z115" s="102" t="s">
        <v>55</v>
      </c>
      <c r="AA115" s="79" t="s">
        <v>106</v>
      </c>
      <c r="AB115" s="79" t="s">
        <v>43</v>
      </c>
      <c r="AC115" s="103" t="s">
        <v>44</v>
      </c>
      <c r="AD115" s="43" t="str">
        <f>IF('LP III'!J117&gt;=60,"Lansia"," ")</f>
        <v xml:space="preserve"> </v>
      </c>
      <c r="AE115" s="157"/>
      <c r="AF115" s="104"/>
      <c r="AG115" s="132"/>
    </row>
    <row r="116" spans="1:33">
      <c r="A116" s="97"/>
      <c r="B116" s="156">
        <f t="shared" si="1"/>
        <v>108</v>
      </c>
      <c r="C116" s="79"/>
      <c r="D116" s="158" t="s">
        <v>1281</v>
      </c>
      <c r="E116" s="202"/>
      <c r="F116" s="22" t="s">
        <v>36</v>
      </c>
      <c r="G116" s="13" t="s">
        <v>22</v>
      </c>
      <c r="H116" s="22" t="s">
        <v>1282</v>
      </c>
      <c r="I116" s="184" t="s">
        <v>1173</v>
      </c>
      <c r="J116" s="24">
        <f>$A$2-RIGHT(I116,4)</f>
        <v>37</v>
      </c>
      <c r="K116" s="22" t="s">
        <v>36</v>
      </c>
      <c r="L116" s="22" t="s">
        <v>36</v>
      </c>
      <c r="M116" s="13" t="s">
        <v>40</v>
      </c>
      <c r="N116" s="22" t="s">
        <v>36</v>
      </c>
      <c r="O116" s="13" t="s">
        <v>40</v>
      </c>
      <c r="P116" s="22" t="s">
        <v>36</v>
      </c>
      <c r="Q116" s="13" t="s">
        <v>40</v>
      </c>
      <c r="R116" s="22" t="s">
        <v>36</v>
      </c>
      <c r="S116" s="13" t="s">
        <v>40</v>
      </c>
      <c r="T116" s="22" t="s">
        <v>36</v>
      </c>
      <c r="U116" s="22" t="s">
        <v>36</v>
      </c>
      <c r="V116" s="22" t="s">
        <v>36</v>
      </c>
      <c r="W116" s="22" t="s">
        <v>36</v>
      </c>
      <c r="X116" s="22" t="s">
        <v>36</v>
      </c>
      <c r="Y116" s="22" t="s">
        <v>36</v>
      </c>
      <c r="Z116" s="102" t="s">
        <v>55</v>
      </c>
      <c r="AA116" s="79" t="s">
        <v>51</v>
      </c>
      <c r="AB116" s="79" t="s">
        <v>43</v>
      </c>
      <c r="AC116" s="103" t="s">
        <v>52</v>
      </c>
      <c r="AD116" s="43" t="str">
        <f>IF('LP III'!J118&gt;=60,"Lansia"," ")</f>
        <v xml:space="preserve"> </v>
      </c>
      <c r="AE116" s="157"/>
      <c r="AF116" s="104"/>
      <c r="AG116" s="132"/>
    </row>
    <row r="117" spans="1:33">
      <c r="A117" s="97"/>
      <c r="B117" s="156">
        <f t="shared" si="1"/>
        <v>109</v>
      </c>
      <c r="C117" s="79"/>
      <c r="D117" s="158" t="s">
        <v>1283</v>
      </c>
      <c r="E117" s="202"/>
      <c r="F117" s="22" t="s">
        <v>36</v>
      </c>
      <c r="G117" s="13" t="s">
        <v>22</v>
      </c>
      <c r="H117" s="22" t="s">
        <v>35</v>
      </c>
      <c r="I117" s="184" t="s">
        <v>1284</v>
      </c>
      <c r="J117" s="24">
        <f>$A$2-RIGHT(I117,4)</f>
        <v>14</v>
      </c>
      <c r="K117" s="22" t="s">
        <v>36</v>
      </c>
      <c r="L117" s="22" t="s">
        <v>36</v>
      </c>
      <c r="M117" s="13" t="s">
        <v>40</v>
      </c>
      <c r="N117" s="22" t="s">
        <v>36</v>
      </c>
      <c r="O117" s="22" t="s">
        <v>36</v>
      </c>
      <c r="P117" s="22" t="s">
        <v>36</v>
      </c>
      <c r="Q117" s="22" t="s">
        <v>36</v>
      </c>
      <c r="R117" s="22" t="s">
        <v>36</v>
      </c>
      <c r="S117" s="22" t="s">
        <v>36</v>
      </c>
      <c r="T117" s="22" t="s">
        <v>36</v>
      </c>
      <c r="U117" s="22" t="s">
        <v>36</v>
      </c>
      <c r="V117" s="22" t="s">
        <v>36</v>
      </c>
      <c r="W117" s="13" t="s">
        <v>40</v>
      </c>
      <c r="X117" s="22" t="s">
        <v>36</v>
      </c>
      <c r="Y117" s="22" t="s">
        <v>36</v>
      </c>
      <c r="Z117" s="102" t="s">
        <v>61</v>
      </c>
      <c r="AA117" s="102" t="s">
        <v>56</v>
      </c>
      <c r="AB117" s="79" t="s">
        <v>57</v>
      </c>
      <c r="AC117" s="103" t="s">
        <v>58</v>
      </c>
      <c r="AD117" s="43" t="str">
        <f>IF('LP III'!J119&gt;=60,"Lansia"," ")</f>
        <v xml:space="preserve"> </v>
      </c>
      <c r="AE117" s="157"/>
      <c r="AF117" s="104"/>
      <c r="AG117" s="132"/>
    </row>
    <row r="118" spans="1:33">
      <c r="A118" s="97"/>
      <c r="B118" s="156">
        <f t="shared" si="1"/>
        <v>110</v>
      </c>
      <c r="C118" s="79"/>
      <c r="D118" s="158" t="s">
        <v>1285</v>
      </c>
      <c r="E118" s="202"/>
      <c r="F118" s="13" t="s">
        <v>21</v>
      </c>
      <c r="G118" s="22" t="s">
        <v>36</v>
      </c>
      <c r="H118" s="22" t="s">
        <v>35</v>
      </c>
      <c r="I118" s="184" t="s">
        <v>1286</v>
      </c>
      <c r="J118" s="24">
        <f>$A$2-RIGHT(I118,4)</f>
        <v>9</v>
      </c>
      <c r="K118" s="22" t="s">
        <v>36</v>
      </c>
      <c r="L118" s="13" t="s">
        <v>40</v>
      </c>
      <c r="M118" s="22" t="s">
        <v>36</v>
      </c>
      <c r="N118" s="22" t="s">
        <v>36</v>
      </c>
      <c r="O118" s="22" t="s">
        <v>36</v>
      </c>
      <c r="P118" s="22" t="s">
        <v>36</v>
      </c>
      <c r="Q118" s="22" t="s">
        <v>36</v>
      </c>
      <c r="R118" s="22" t="s">
        <v>36</v>
      </c>
      <c r="S118" s="22" t="s">
        <v>36</v>
      </c>
      <c r="T118" s="22" t="s">
        <v>36</v>
      </c>
      <c r="U118" s="22" t="s">
        <v>36</v>
      </c>
      <c r="V118" s="22" t="s">
        <v>36</v>
      </c>
      <c r="W118" s="22" t="s">
        <v>36</v>
      </c>
      <c r="X118" s="13" t="s">
        <v>40</v>
      </c>
      <c r="Y118" s="22" t="s">
        <v>36</v>
      </c>
      <c r="Z118" s="102" t="s">
        <v>41</v>
      </c>
      <c r="AA118" s="102" t="s">
        <v>56</v>
      </c>
      <c r="AB118" s="79" t="s">
        <v>57</v>
      </c>
      <c r="AC118" s="103" t="s">
        <v>58</v>
      </c>
      <c r="AD118" s="43" t="str">
        <f>IF('LP III'!J120&gt;=60,"Lansia"," ")</f>
        <v xml:space="preserve"> </v>
      </c>
      <c r="AE118" s="157"/>
      <c r="AF118" s="104"/>
      <c r="AG118" s="132"/>
    </row>
    <row r="119" spans="1:33">
      <c r="A119" s="97"/>
      <c r="B119" s="156">
        <f t="shared" si="1"/>
        <v>111</v>
      </c>
      <c r="C119" s="79"/>
      <c r="D119" s="158" t="s">
        <v>1287</v>
      </c>
      <c r="E119" s="202"/>
      <c r="F119" s="13" t="s">
        <v>21</v>
      </c>
      <c r="G119" s="22" t="s">
        <v>36</v>
      </c>
      <c r="H119" s="22" t="s">
        <v>115</v>
      </c>
      <c r="I119" s="184" t="s">
        <v>1288</v>
      </c>
      <c r="J119" s="24">
        <f>$A$2-RIGHT(I119,4)</f>
        <v>5</v>
      </c>
      <c r="K119" s="22" t="s">
        <v>36</v>
      </c>
      <c r="L119" s="13" t="s">
        <v>40</v>
      </c>
      <c r="M119" s="22" t="s">
        <v>36</v>
      </c>
      <c r="N119" s="22" t="s">
        <v>36</v>
      </c>
      <c r="O119" s="22" t="s">
        <v>36</v>
      </c>
      <c r="P119" s="22" t="s">
        <v>36</v>
      </c>
      <c r="Q119" s="22" t="s">
        <v>36</v>
      </c>
      <c r="R119" s="22" t="s">
        <v>36</v>
      </c>
      <c r="S119" s="22" t="s">
        <v>36</v>
      </c>
      <c r="T119" s="22" t="s">
        <v>36</v>
      </c>
      <c r="U119" s="22" t="s">
        <v>36</v>
      </c>
      <c r="V119" s="22" t="s">
        <v>36</v>
      </c>
      <c r="W119" s="22" t="s">
        <v>36</v>
      </c>
      <c r="X119" s="13" t="s">
        <v>40</v>
      </c>
      <c r="Y119" s="22" t="s">
        <v>36</v>
      </c>
      <c r="Z119" s="102" t="s">
        <v>36</v>
      </c>
      <c r="AA119" s="102" t="s">
        <v>36</v>
      </c>
      <c r="AB119" s="79" t="s">
        <v>57</v>
      </c>
      <c r="AC119" s="103" t="s">
        <v>58</v>
      </c>
      <c r="AD119" s="43" t="str">
        <f>IF('LP III'!J121&gt;=60,"Lansia"," ")</f>
        <v xml:space="preserve"> </v>
      </c>
      <c r="AE119" s="157"/>
      <c r="AF119" s="104"/>
      <c r="AG119" s="132"/>
    </row>
    <row r="120" spans="1:33">
      <c r="A120" s="97">
        <v>26</v>
      </c>
      <c r="B120" s="156">
        <f t="shared" si="1"/>
        <v>112</v>
      </c>
      <c r="C120" s="79" t="s">
        <v>993</v>
      </c>
      <c r="D120" s="183" t="s">
        <v>1289</v>
      </c>
      <c r="E120" s="167"/>
      <c r="F120" s="13" t="s">
        <v>21</v>
      </c>
      <c r="G120" s="22" t="s">
        <v>36</v>
      </c>
      <c r="H120" s="13" t="s">
        <v>35</v>
      </c>
      <c r="I120" s="184" t="s">
        <v>1290</v>
      </c>
      <c r="J120" s="24">
        <f>'[2]LP VI'!$A$2-RIGHT(I120,4)</f>
        <v>32</v>
      </c>
      <c r="K120" s="22" t="s">
        <v>391</v>
      </c>
      <c r="L120" s="13" t="s">
        <v>40</v>
      </c>
      <c r="M120" s="22" t="s">
        <v>36</v>
      </c>
      <c r="N120" s="13" t="s">
        <v>40</v>
      </c>
      <c r="O120" s="22" t="s">
        <v>36</v>
      </c>
      <c r="P120" s="22" t="s">
        <v>40</v>
      </c>
      <c r="Q120" s="22" t="s">
        <v>36</v>
      </c>
      <c r="R120" s="13" t="s">
        <v>40</v>
      </c>
      <c r="S120" s="22" t="s">
        <v>36</v>
      </c>
      <c r="T120" s="22" t="s">
        <v>36</v>
      </c>
      <c r="U120" s="22" t="s">
        <v>36</v>
      </c>
      <c r="V120" s="22" t="s">
        <v>36</v>
      </c>
      <c r="W120" s="22" t="s">
        <v>36</v>
      </c>
      <c r="X120" s="22" t="s">
        <v>36</v>
      </c>
      <c r="Y120" s="22" t="s">
        <v>36</v>
      </c>
      <c r="Z120" s="137" t="s">
        <v>55</v>
      </c>
      <c r="AA120" s="194" t="s">
        <v>76</v>
      </c>
      <c r="AB120" s="134" t="s">
        <v>43</v>
      </c>
      <c r="AC120" s="141" t="s">
        <v>44</v>
      </c>
      <c r="AD120" s="43" t="str">
        <f>IF('LP III'!J122&gt;=60,"Lansia"," ")</f>
        <v xml:space="preserve"> </v>
      </c>
      <c r="AE120" s="157"/>
      <c r="AF120" s="104"/>
      <c r="AG120" s="132"/>
    </row>
    <row r="121" spans="1:33">
      <c r="A121" s="97"/>
      <c r="B121" s="156">
        <f t="shared" si="1"/>
        <v>113</v>
      </c>
      <c r="C121" s="134"/>
      <c r="D121" s="183" t="s">
        <v>1291</v>
      </c>
      <c r="E121" s="167"/>
      <c r="F121" s="22" t="s">
        <v>36</v>
      </c>
      <c r="G121" s="13" t="s">
        <v>22</v>
      </c>
      <c r="H121" s="13" t="s">
        <v>1292</v>
      </c>
      <c r="I121" s="184" t="s">
        <v>1293</v>
      </c>
      <c r="J121" s="24">
        <f>'[2]LP VI'!$A$2-RIGHT(I121,4)</f>
        <v>32</v>
      </c>
      <c r="K121" s="22" t="s">
        <v>36</v>
      </c>
      <c r="L121" s="22" t="s">
        <v>36</v>
      </c>
      <c r="M121" s="13" t="s">
        <v>40</v>
      </c>
      <c r="N121" s="22" t="s">
        <v>36</v>
      </c>
      <c r="O121" s="13" t="s">
        <v>40</v>
      </c>
      <c r="P121" s="22" t="s">
        <v>36</v>
      </c>
      <c r="Q121" s="22" t="s">
        <v>40</v>
      </c>
      <c r="R121" s="22" t="s">
        <v>36</v>
      </c>
      <c r="S121" s="13" t="s">
        <v>40</v>
      </c>
      <c r="T121" s="22" t="s">
        <v>36</v>
      </c>
      <c r="U121" s="22" t="s">
        <v>36</v>
      </c>
      <c r="V121" s="22" t="s">
        <v>36</v>
      </c>
      <c r="W121" s="22" t="s">
        <v>36</v>
      </c>
      <c r="X121" s="22" t="s">
        <v>36</v>
      </c>
      <c r="Y121" s="22" t="s">
        <v>36</v>
      </c>
      <c r="Z121" s="137" t="s">
        <v>55</v>
      </c>
      <c r="AA121" s="194" t="s">
        <v>51</v>
      </c>
      <c r="AB121" s="134" t="s">
        <v>43</v>
      </c>
      <c r="AC121" s="141" t="s">
        <v>52</v>
      </c>
      <c r="AD121" s="43" t="str">
        <f>IF('LP III'!J123&gt;=60,"Lansia"," ")</f>
        <v xml:space="preserve"> </v>
      </c>
      <c r="AE121" s="157"/>
      <c r="AF121" s="104"/>
      <c r="AG121" s="132"/>
    </row>
    <row r="122" spans="1:33">
      <c r="A122" s="97"/>
      <c r="B122" s="156">
        <f t="shared" si="1"/>
        <v>114</v>
      </c>
      <c r="C122" s="134"/>
      <c r="D122" s="135" t="s">
        <v>1294</v>
      </c>
      <c r="E122" s="167"/>
      <c r="F122" s="22" t="s">
        <v>36</v>
      </c>
      <c r="G122" s="13" t="s">
        <v>22</v>
      </c>
      <c r="H122" s="13" t="s">
        <v>813</v>
      </c>
      <c r="I122" s="184" t="s">
        <v>1295</v>
      </c>
      <c r="J122" s="24">
        <f>'[2]LP VI'!$A$2-RIGHT(I122,4)</f>
        <v>3</v>
      </c>
      <c r="K122" s="22" t="s">
        <v>36</v>
      </c>
      <c r="L122" s="22" t="s">
        <v>36</v>
      </c>
      <c r="M122" s="22" t="s">
        <v>36</v>
      </c>
      <c r="N122" s="22" t="s">
        <v>36</v>
      </c>
      <c r="O122" s="22" t="s">
        <v>36</v>
      </c>
      <c r="P122" s="22" t="s">
        <v>36</v>
      </c>
      <c r="Q122" s="22" t="s">
        <v>36</v>
      </c>
      <c r="R122" s="22" t="s">
        <v>36</v>
      </c>
      <c r="S122" s="22" t="s">
        <v>36</v>
      </c>
      <c r="T122" s="22" t="s">
        <v>36</v>
      </c>
      <c r="U122" s="22" t="s">
        <v>36</v>
      </c>
      <c r="V122" s="22" t="s">
        <v>36</v>
      </c>
      <c r="W122" s="22" t="s">
        <v>36</v>
      </c>
      <c r="X122" s="22" t="s">
        <v>36</v>
      </c>
      <c r="Y122" s="13" t="s">
        <v>40</v>
      </c>
      <c r="Z122" s="22" t="s">
        <v>36</v>
      </c>
      <c r="AA122" s="22" t="s">
        <v>36</v>
      </c>
      <c r="AB122" s="134" t="s">
        <v>57</v>
      </c>
      <c r="AC122" s="141" t="s">
        <v>58</v>
      </c>
      <c r="AD122" s="43" t="str">
        <f>IF('LP III'!J124&gt;=60,"Lansia"," ")</f>
        <v xml:space="preserve"> </v>
      </c>
      <c r="AE122" s="157"/>
      <c r="AF122" s="104"/>
      <c r="AG122" s="132"/>
    </row>
    <row r="123" spans="1:33" ht="15.75" customHeight="1">
      <c r="A123" s="97"/>
      <c r="B123" s="156"/>
      <c r="C123" s="79"/>
      <c r="D123" s="158"/>
      <c r="E123" s="22"/>
      <c r="F123" s="22"/>
      <c r="G123" s="22"/>
      <c r="H123" s="13"/>
      <c r="I123" s="184"/>
      <c r="J123" s="24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13"/>
      <c r="Z123" s="22"/>
      <c r="AA123" s="159"/>
      <c r="AB123" s="79"/>
      <c r="AC123" s="103"/>
      <c r="AD123" s="43" t="str">
        <f>IF(J123&gt;=60,"Lansia"," ")</f>
        <v xml:space="preserve"> </v>
      </c>
      <c r="AE123" s="157"/>
      <c r="AF123" s="104" t="s">
        <v>46</v>
      </c>
      <c r="AG123" s="98" t="s">
        <v>36</v>
      </c>
    </row>
    <row r="124" spans="1:33">
      <c r="A124" s="97"/>
      <c r="B124" s="156"/>
      <c r="C124" s="79"/>
      <c r="D124" s="158"/>
      <c r="E124" s="13"/>
      <c r="F124" s="22"/>
      <c r="G124" s="13"/>
      <c r="H124" s="13"/>
      <c r="I124" s="184"/>
      <c r="J124" s="24"/>
      <c r="K124" s="22"/>
      <c r="L124" s="22"/>
      <c r="M124" s="13"/>
      <c r="N124" s="22"/>
      <c r="O124" s="13"/>
      <c r="P124" s="22"/>
      <c r="Q124" s="13"/>
      <c r="R124" s="22"/>
      <c r="S124" s="22"/>
      <c r="T124" s="22"/>
      <c r="U124" s="13"/>
      <c r="V124" s="22"/>
      <c r="W124" s="22"/>
      <c r="X124" s="22"/>
      <c r="Y124" s="22"/>
      <c r="Z124" s="79"/>
      <c r="AA124" s="79"/>
      <c r="AB124" s="79"/>
      <c r="AC124" s="103"/>
      <c r="AD124" s="43" t="str">
        <f>IF(J124&gt;=60,"Lansia"," ")</f>
        <v xml:space="preserve"> </v>
      </c>
      <c r="AE124" s="157"/>
      <c r="AF124" s="104" t="s">
        <v>46</v>
      </c>
    </row>
    <row r="125" spans="1:33">
      <c r="A125" s="354" t="s">
        <v>419</v>
      </c>
      <c r="B125" s="266"/>
      <c r="C125" s="266"/>
      <c r="D125" s="266"/>
      <c r="E125" s="266"/>
      <c r="F125" s="79">
        <f>COUNTIF($F$8:$F$122,F127)</f>
        <v>51</v>
      </c>
      <c r="G125" s="79">
        <f>COUNTIF($G$8:$G$122,G127)</f>
        <v>64</v>
      </c>
      <c r="H125" s="79"/>
      <c r="I125" s="79"/>
      <c r="J125" s="79"/>
      <c r="K125" s="79"/>
      <c r="L125" s="79">
        <f>COUNTIF($L$8:$L$122,$K$127)</f>
        <v>51</v>
      </c>
      <c r="M125" s="79">
        <f>COUNTIF($M$8:$M$122,$K$127)</f>
        <v>59</v>
      </c>
      <c r="N125" s="79">
        <f>COUNTIF($N$8:$N$122,$K$127)</f>
        <v>32</v>
      </c>
      <c r="O125" s="79">
        <f>COUNTIF($O$8:$O$122,$K$127)</f>
        <v>37</v>
      </c>
      <c r="P125" s="79">
        <f>COUNTIF($P$8:$P$123,$K$127)</f>
        <v>24</v>
      </c>
      <c r="Q125" s="79">
        <f>COUNTIF($Q$8:$Q$123,$K$127)</f>
        <v>25</v>
      </c>
      <c r="R125" s="79">
        <f>COUNTIF($R$8:$R$123,$K$127)</f>
        <v>23</v>
      </c>
      <c r="S125" s="79">
        <f>COUNTIF($S$8:$S$123,$K$127)</f>
        <v>28</v>
      </c>
      <c r="T125" s="79">
        <f>COUNTIF($T$8:$T$123,$K$127)</f>
        <v>13</v>
      </c>
      <c r="U125" s="79">
        <f>COUNTIF($U$8:$U$123,$K$127)</f>
        <v>14</v>
      </c>
      <c r="V125" s="79">
        <f>COUNTIF($V$123:$V$124,$K$127)</f>
        <v>0</v>
      </c>
      <c r="W125" s="79">
        <f>COUNTIF($W$123:$W$124,$K$127)</f>
        <v>0</v>
      </c>
      <c r="X125" s="79">
        <f>COUNTIF($X$123:$X$124,$K$127)</f>
        <v>0</v>
      </c>
      <c r="Y125" s="79">
        <f>COUNTIF($Y$123:$Y$124,$K$127)</f>
        <v>0</v>
      </c>
      <c r="Z125" s="79"/>
      <c r="AA125" s="79"/>
      <c r="AB125" s="99"/>
      <c r="AC125" s="160"/>
      <c r="AD125" s="43" t="str">
        <f t="shared" ref="AD125:AD136" si="2">IF(J125&gt;=60,"Lansia"," ")</f>
        <v xml:space="preserve"> </v>
      </c>
      <c r="AE125" s="157" t="s">
        <v>36</v>
      </c>
    </row>
    <row r="126" spans="1:33" ht="13.5" thickBot="1">
      <c r="A126" s="328" t="s">
        <v>420</v>
      </c>
      <c r="B126" s="329"/>
      <c r="C126" s="329"/>
      <c r="D126" s="329"/>
      <c r="E126" s="329"/>
      <c r="F126" s="353">
        <f>F125+G125</f>
        <v>115</v>
      </c>
      <c r="G126" s="353"/>
      <c r="H126" s="105"/>
      <c r="I126" s="105"/>
      <c r="J126" s="105"/>
      <c r="K126" s="105"/>
      <c r="L126" s="353">
        <f>L125+M125</f>
        <v>110</v>
      </c>
      <c r="M126" s="353"/>
      <c r="N126" s="353">
        <f>N125+O125</f>
        <v>69</v>
      </c>
      <c r="O126" s="353"/>
      <c r="P126" s="353">
        <f>P125+Q125</f>
        <v>49</v>
      </c>
      <c r="Q126" s="353"/>
      <c r="R126" s="161">
        <f>R125</f>
        <v>23</v>
      </c>
      <c r="S126" s="161">
        <f>S125</f>
        <v>28</v>
      </c>
      <c r="T126" s="353">
        <f>T125+U125</f>
        <v>27</v>
      </c>
      <c r="U126" s="353"/>
      <c r="V126" s="353">
        <f>V125+W125</f>
        <v>0</v>
      </c>
      <c r="W126" s="353"/>
      <c r="X126" s="353">
        <f>X125+Y125</f>
        <v>0</v>
      </c>
      <c r="Y126" s="353"/>
      <c r="Z126" s="105"/>
      <c r="AA126" s="105"/>
      <c r="AB126" s="146"/>
      <c r="AC126" s="147"/>
      <c r="AD126" s="43" t="str">
        <f t="shared" si="2"/>
        <v xml:space="preserve"> </v>
      </c>
      <c r="AE126" s="157" t="s">
        <v>36</v>
      </c>
    </row>
    <row r="127" spans="1:33" ht="13.5" thickTop="1">
      <c r="F127" s="109" t="s">
        <v>21</v>
      </c>
      <c r="G127" s="110" t="s">
        <v>22</v>
      </c>
      <c r="H127" s="17"/>
      <c r="I127" s="111"/>
      <c r="J127" s="112" t="s">
        <v>43</v>
      </c>
      <c r="K127" s="40" t="s">
        <v>40</v>
      </c>
      <c r="L127" s="349">
        <f>COUNTIF($AB$8:$AB$123,J127)</f>
        <v>50</v>
      </c>
      <c r="M127" s="349"/>
      <c r="N127" s="350"/>
      <c r="O127" s="148"/>
      <c r="P127" s="279" t="s">
        <v>421</v>
      </c>
      <c r="Q127" s="279"/>
      <c r="R127" s="42">
        <f>COUNTIFS($F$123:$F$123,"L",$Z$123:$Z$123,"=S3")</f>
        <v>0</v>
      </c>
      <c r="S127" s="42">
        <f>COUNTIFS($G$123:$G$123,"P",$Z$123:$Z$123,"=S3")</f>
        <v>0</v>
      </c>
      <c r="U127" s="280" t="s">
        <v>422</v>
      </c>
      <c r="V127" s="280"/>
      <c r="W127" s="280"/>
      <c r="X127" s="281"/>
      <c r="Y127" s="44">
        <f>COUNTIFS($F$123:$F$123,"L",$AA$123:$AA$123,"=Buruh")</f>
        <v>0</v>
      </c>
      <c r="Z127" s="45">
        <f>COUNTIFS($G$123:$G$123,"P",$AA$123:$AA$123,"=Buruh")</f>
        <v>0</v>
      </c>
      <c r="AA127" s="43"/>
      <c r="AB127" s="43"/>
      <c r="AD127" s="43" t="str">
        <f t="shared" si="2"/>
        <v>Lansia</v>
      </c>
      <c r="AE127" s="157" t="s">
        <v>36</v>
      </c>
    </row>
    <row r="128" spans="1:33">
      <c r="B128" s="163">
        <f>COUNT(A8:A123)</f>
        <v>26</v>
      </c>
      <c r="F128" s="117" t="s">
        <v>22</v>
      </c>
      <c r="G128" s="82"/>
      <c r="H128" s="114"/>
      <c r="J128" s="118" t="s">
        <v>57</v>
      </c>
      <c r="K128" s="52" t="s">
        <v>40</v>
      </c>
      <c r="L128" s="349">
        <f>COUNTIF($AB$8:$AB$123,J128)</f>
        <v>65</v>
      </c>
      <c r="M128" s="349"/>
      <c r="N128" s="350"/>
      <c r="O128" s="149"/>
      <c r="P128" s="266" t="s">
        <v>166</v>
      </c>
      <c r="Q128" s="266"/>
      <c r="R128" s="54">
        <f>COUNTIFS($F$123:$F$123,"L",$Z$123:$Z$123,"=S2")</f>
        <v>0</v>
      </c>
      <c r="S128" s="54">
        <f>COUNTIFS($G$123:$G$123,"P",$Z$123:$Z$123,"=S2")</f>
        <v>0</v>
      </c>
      <c r="T128" s="55"/>
      <c r="U128" s="267" t="s">
        <v>423</v>
      </c>
      <c r="V128" s="267"/>
      <c r="W128" s="267"/>
      <c r="X128" s="268"/>
      <c r="Y128" s="56">
        <f>COUNTIFS($F$123:$F$123,"L",$AA$123:$AA$123,"=Tukang Bengkel")</f>
        <v>0</v>
      </c>
      <c r="Z128" s="54">
        <f>COUNTIFS($G$123:$G$123,"P",$AA$123:$AA$123,"=Tukang Bengkel")</f>
        <v>0</v>
      </c>
      <c r="AA128" s="57"/>
      <c r="AB128" s="58"/>
      <c r="AD128" s="43" t="str">
        <f t="shared" si="2"/>
        <v>Lansia</v>
      </c>
      <c r="AE128" s="157" t="s">
        <v>36</v>
      </c>
    </row>
    <row r="129" spans="6:31" ht="15">
      <c r="F129" s="82"/>
      <c r="G129" s="82"/>
      <c r="H129" s="121"/>
      <c r="J129" s="313" t="s">
        <v>419</v>
      </c>
      <c r="K129" s="315"/>
      <c r="L129" s="347">
        <f>SUM(L127:N128)</f>
        <v>115</v>
      </c>
      <c r="M129" s="347"/>
      <c r="N129" s="348"/>
      <c r="O129" s="149"/>
      <c r="P129" s="266" t="s">
        <v>75</v>
      </c>
      <c r="Q129" s="266"/>
      <c r="R129" s="54">
        <f>COUNTIFS($F$123:$F$123,"L",$Z$123:$Z$123,"=S1")</f>
        <v>0</v>
      </c>
      <c r="S129" s="54">
        <f>COUNTIFS($G$123:$G$123,"P",$Z$123:$Z$123,"=S1")</f>
        <v>0</v>
      </c>
      <c r="T129" s="59"/>
      <c r="U129" s="267" t="s">
        <v>425</v>
      </c>
      <c r="V129" s="267"/>
      <c r="W129" s="267"/>
      <c r="X129" s="268"/>
      <c r="Y129" s="56">
        <f>COUNTIFS($F$123:$F$123,"L",$AA$123:$AA$123,"=prt")</f>
        <v>0</v>
      </c>
      <c r="Z129" s="54">
        <f>COUNTIFS($G$123:$G$123,"P",$AA$123:$AA$123,"=prt")</f>
        <v>0</v>
      </c>
      <c r="AA129" s="60"/>
      <c r="AB129" s="58"/>
      <c r="AD129" s="43" t="str">
        <f t="shared" si="2"/>
        <v>Lansia</v>
      </c>
      <c r="AE129" s="157" t="s">
        <v>36</v>
      </c>
    </row>
    <row r="130" spans="6:31">
      <c r="F130" s="82"/>
      <c r="G130" s="122"/>
      <c r="H130" s="114"/>
      <c r="J130" s="123" t="s">
        <v>82</v>
      </c>
      <c r="K130" s="52" t="s">
        <v>40</v>
      </c>
      <c r="L130" s="349">
        <f>COUNTIF($K$8:$K$123,J130)</f>
        <v>5</v>
      </c>
      <c r="M130" s="349"/>
      <c r="N130" s="350"/>
      <c r="O130" s="149"/>
      <c r="P130" s="266" t="s">
        <v>157</v>
      </c>
      <c r="Q130" s="266"/>
      <c r="R130" s="54">
        <f>COUNTIFS($F$123:$F$123,"L",$Z$123:$Z$123,"=d4")</f>
        <v>0</v>
      </c>
      <c r="S130" s="54">
        <f>COUNTIFS($G$123:$G$123,"P",$Z$123:$Z$123,"=d4")</f>
        <v>0</v>
      </c>
      <c r="U130" s="267" t="s">
        <v>51</v>
      </c>
      <c r="V130" s="267"/>
      <c r="W130" s="267"/>
      <c r="X130" s="268"/>
      <c r="Y130" s="56">
        <f>COUNTIFS($F$123:$F$123,"L",$AA$123:$AA$123,"=irt")</f>
        <v>0</v>
      </c>
      <c r="Z130" s="54">
        <f>COUNTIFS($G$123:$G$123,"P",$AA$123:$AA$123,"=irt")</f>
        <v>0</v>
      </c>
      <c r="AA130" s="60"/>
      <c r="AB130" s="58"/>
      <c r="AD130" s="43" t="str">
        <f t="shared" si="2"/>
        <v>Lansia</v>
      </c>
      <c r="AE130" s="157" t="s">
        <v>36</v>
      </c>
    </row>
    <row r="131" spans="6:31">
      <c r="F131" s="82"/>
      <c r="G131" s="82"/>
      <c r="H131" s="114"/>
      <c r="J131" s="123" t="s">
        <v>378</v>
      </c>
      <c r="K131" s="52" t="s">
        <v>40</v>
      </c>
      <c r="L131" s="349">
        <f>COUNTIF($K$8:$K$123,J131)</f>
        <v>0</v>
      </c>
      <c r="M131" s="349"/>
      <c r="N131" s="350"/>
      <c r="O131" s="149"/>
      <c r="P131" s="266" t="s">
        <v>154</v>
      </c>
      <c r="Q131" s="266"/>
      <c r="R131" s="54">
        <f>COUNTIFS($F$123:$F$123,"L",$Z$123:$Z$123,"=d3")</f>
        <v>0</v>
      </c>
      <c r="S131" s="54">
        <f>COUNTIFS($G$123:$G$123,"P",$Z$123:$Z$123,"=d3")</f>
        <v>0</v>
      </c>
      <c r="U131" s="267" t="s">
        <v>427</v>
      </c>
      <c r="V131" s="267"/>
      <c r="W131" s="267"/>
      <c r="X131" s="268"/>
      <c r="Y131" s="56">
        <f>COUNTIFS($F$123:$F$123,"L",$AA$123:$AA$123,"=advokat")</f>
        <v>0</v>
      </c>
      <c r="Z131" s="54">
        <f>COUNTIFS($G$123:$G$123,"P",$AA$123:$AA$123,"=advokat")</f>
        <v>0</v>
      </c>
      <c r="AA131" s="60"/>
      <c r="AB131" s="58"/>
      <c r="AD131" s="43" t="str">
        <f t="shared" si="2"/>
        <v>Lansia</v>
      </c>
      <c r="AE131" s="157" t="s">
        <v>36</v>
      </c>
    </row>
    <row r="132" spans="6:31">
      <c r="F132" s="82"/>
      <c r="G132" s="82"/>
      <c r="H132" s="114"/>
      <c r="J132" s="123" t="s">
        <v>429</v>
      </c>
      <c r="K132" s="52" t="s">
        <v>40</v>
      </c>
      <c r="L132" s="349">
        <f>SUM(T126:Y126)</f>
        <v>27</v>
      </c>
      <c r="M132" s="349"/>
      <c r="N132" s="350"/>
      <c r="O132" s="149"/>
      <c r="P132" s="266" t="s">
        <v>430</v>
      </c>
      <c r="Q132" s="266"/>
      <c r="R132" s="54">
        <f>COUNTIFS($F$123:$F$123,"L",$Z$123:$Z$123,"=d2")</f>
        <v>0</v>
      </c>
      <c r="S132" s="54">
        <f>COUNTIFS($G$123:$G$123,"P",$Z$123:$Z$123,"=d2")</f>
        <v>0</v>
      </c>
      <c r="U132" s="267" t="s">
        <v>94</v>
      </c>
      <c r="V132" s="267"/>
      <c r="W132" s="267"/>
      <c r="X132" s="268"/>
      <c r="Y132" s="56">
        <f>COUNTIFS($F$123:$F$123,"L",$AA$123:$AA$123,"=mahasiswa")</f>
        <v>0</v>
      </c>
      <c r="Z132" s="54">
        <f>COUNTIFS($G$123:$G$123,"P",$AA$123:$AA$123,"=mahasiswa")</f>
        <v>0</v>
      </c>
      <c r="AA132" s="60"/>
      <c r="AB132" s="58"/>
      <c r="AD132" s="43" t="str">
        <f t="shared" si="2"/>
        <v>Lansia</v>
      </c>
      <c r="AE132" s="157" t="s">
        <v>36</v>
      </c>
    </row>
    <row r="133" spans="6:31">
      <c r="F133" s="82"/>
      <c r="G133" s="82"/>
      <c r="H133" s="125"/>
      <c r="J133" s="123" t="s">
        <v>432</v>
      </c>
      <c r="K133" s="52" t="s">
        <v>40</v>
      </c>
      <c r="L133" s="349">
        <f>SUM(R126:S126)</f>
        <v>51</v>
      </c>
      <c r="M133" s="349"/>
      <c r="N133" s="350"/>
      <c r="O133" s="149"/>
      <c r="P133" s="266" t="s">
        <v>433</v>
      </c>
      <c r="Q133" s="266"/>
      <c r="R133" s="54">
        <f>COUNTIFS($F$123:$F$123,"L",$Z$123:$Z$123,"=d1")</f>
        <v>0</v>
      </c>
      <c r="S133" s="54">
        <f>COUNTIFS($G$123:$G$123,"P",$Z$123:$Z$123,"=d1")</f>
        <v>0</v>
      </c>
      <c r="U133" s="267" t="s">
        <v>56</v>
      </c>
      <c r="V133" s="267"/>
      <c r="W133" s="267"/>
      <c r="X133" s="268"/>
      <c r="Y133" s="56">
        <f>COUNTIFS($F$123:$F$123,"L",$AA$123:$AA$123,"=siswa")</f>
        <v>0</v>
      </c>
      <c r="Z133" s="54">
        <f>COUNTIFS($G$123:$G$123,"P",$AA$123:$AA$123,"=siswa")</f>
        <v>0</v>
      </c>
      <c r="AA133" s="60"/>
      <c r="AB133" s="58"/>
      <c r="AD133" s="43" t="str">
        <f t="shared" si="2"/>
        <v>Lansia</v>
      </c>
      <c r="AE133" s="157" t="s">
        <v>36</v>
      </c>
    </row>
    <row r="134" spans="6:31">
      <c r="F134" s="82"/>
      <c r="G134" s="82"/>
      <c r="H134" s="114"/>
      <c r="J134" s="313" t="s">
        <v>419</v>
      </c>
      <c r="K134" s="315"/>
      <c r="L134" s="347">
        <f>SUM(L132:N133)</f>
        <v>78</v>
      </c>
      <c r="M134" s="348"/>
      <c r="N134" s="348"/>
      <c r="O134" s="149"/>
      <c r="P134" s="266" t="s">
        <v>55</v>
      </c>
      <c r="Q134" s="266"/>
      <c r="R134" s="150">
        <f>COUNTIFS($F$123:$F$123,"L",$Z$123:$Z$123,"=SMA")</f>
        <v>0</v>
      </c>
      <c r="S134" s="150">
        <f>COUNTIFS($G$123:$G$123,"P",$Z$123:$Z$123,"=SMA")</f>
        <v>0</v>
      </c>
      <c r="U134" s="267" t="s">
        <v>125</v>
      </c>
      <c r="V134" s="267"/>
      <c r="W134" s="267"/>
      <c r="X134" s="268"/>
      <c r="Y134" s="56">
        <f>COUNTIFS($F$123:$F$123,"L",$AA$123:$AA$123,"=pelaut")</f>
        <v>0</v>
      </c>
      <c r="Z134" s="54">
        <f>COUNTIFS($G$123:$G$123,"P",$AA$123:$AA$123,"=pelaut")</f>
        <v>0</v>
      </c>
      <c r="AA134" s="60"/>
      <c r="AB134" s="58"/>
      <c r="AD134" s="43" t="str">
        <f t="shared" si="2"/>
        <v>Lansia</v>
      </c>
      <c r="AE134" s="157" t="s">
        <v>36</v>
      </c>
    </row>
    <row r="135" spans="6:31">
      <c r="F135" s="82"/>
      <c r="G135" s="82"/>
      <c r="H135" s="114"/>
      <c r="O135" s="151"/>
      <c r="P135" s="266" t="s">
        <v>148</v>
      </c>
      <c r="Q135" s="266"/>
      <c r="R135" s="54">
        <f>COUNTIFS($F$123:$F$123,"L",$Z$123:$Z$123,"=SMU")</f>
        <v>0</v>
      </c>
      <c r="S135" s="54">
        <f>COUNTIFS($G$123:$G$123,"P",$Z$123:$Z$123,"=Smu")</f>
        <v>0</v>
      </c>
      <c r="U135" s="267" t="s">
        <v>167</v>
      </c>
      <c r="V135" s="267"/>
      <c r="W135" s="267"/>
      <c r="X135" s="268"/>
      <c r="Y135" s="56">
        <f>COUNTIFS($F$123:$F$123,"L",$AA$123:$AA$123,"=pog")</f>
        <v>0</v>
      </c>
      <c r="Z135" s="54">
        <f>COUNTIFS($G$123:$G$123,"P",$AA$123:$AA$123,"=pog")</f>
        <v>0</v>
      </c>
      <c r="AA135" s="60"/>
      <c r="AB135" s="58"/>
      <c r="AD135" s="43" t="str">
        <f t="shared" si="2"/>
        <v xml:space="preserve"> </v>
      </c>
      <c r="AE135" s="157" t="s">
        <v>36</v>
      </c>
    </row>
    <row r="136" spans="6:31">
      <c r="J136" s="123" t="s">
        <v>434</v>
      </c>
      <c r="K136" s="52" t="s">
        <v>40</v>
      </c>
      <c r="L136" s="71">
        <f>COUNTIFS($F$8:$F$123,"L",$AD$8:$AD$123,"=Lansia")</f>
        <v>2</v>
      </c>
      <c r="M136" s="71">
        <f>COUNTIFS($G$8:$G$123,"P",$AD$8:$AD$123,"=Lansia")</f>
        <v>6</v>
      </c>
      <c r="N136" s="149"/>
      <c r="O136" s="151"/>
      <c r="P136" s="266" t="s">
        <v>50</v>
      </c>
      <c r="Q136" s="266"/>
      <c r="R136" s="54">
        <f>COUNTIFS($F$123:$F$123,"L",$Z$123:$Z$123,"=SMK")</f>
        <v>0</v>
      </c>
      <c r="S136" s="54">
        <f>COUNTIFS($G$123:$G$123,"P",$Z$123:$Z$123,"=Smk")</f>
        <v>0</v>
      </c>
      <c r="U136" s="267" t="s">
        <v>106</v>
      </c>
      <c r="V136" s="267"/>
      <c r="W136" s="267"/>
      <c r="X136" s="268"/>
      <c r="Y136" s="56">
        <f>COUNTIFS($F$123:$F$123,"L",$AA$123:$AA$123,"=tani")</f>
        <v>0</v>
      </c>
      <c r="Z136" s="54">
        <f>COUNTIFS($G$123:$G$123,"P",$AA$123:$AA$123,"=tani")</f>
        <v>0</v>
      </c>
      <c r="AA136" s="60"/>
      <c r="AB136" s="58"/>
      <c r="AD136" s="43" t="str">
        <f t="shared" si="2"/>
        <v>Lansia</v>
      </c>
      <c r="AE136" s="157" t="s">
        <v>36</v>
      </c>
    </row>
    <row r="137" spans="6:31">
      <c r="K137" s="152"/>
      <c r="L137" s="346"/>
      <c r="M137" s="346"/>
      <c r="N137" s="346"/>
      <c r="O137" s="151"/>
      <c r="P137" s="266" t="s">
        <v>61</v>
      </c>
      <c r="Q137" s="266"/>
      <c r="R137" s="164">
        <f>COUNTIFS($F$123:$F$123,"L",$Z$123:$Z$123,"=SMP")</f>
        <v>0</v>
      </c>
      <c r="S137" s="54">
        <f>COUNTIFS($G$123:$G$123,"P",$Z$123:$Z$123,"=Smp")</f>
        <v>0</v>
      </c>
      <c r="U137" s="267" t="s">
        <v>436</v>
      </c>
      <c r="V137" s="267"/>
      <c r="W137" s="267"/>
      <c r="X137" s="268"/>
      <c r="Y137" s="56">
        <f>COUNTIFS($F$123:$F$123,"L",$AA$123:$AA$123,"=guru")</f>
        <v>0</v>
      </c>
      <c r="Z137" s="54">
        <f>COUNTIFS($G$123:$G$123,"P",$AA$123:$AA$123,"=guru")</f>
        <v>0</v>
      </c>
      <c r="AA137" s="60"/>
      <c r="AB137" s="58"/>
      <c r="AD137" s="43" t="str">
        <f>IF(J137&gt;=60,"Lansia"," ")</f>
        <v xml:space="preserve"> </v>
      </c>
      <c r="AE137" s="157" t="s">
        <v>36</v>
      </c>
    </row>
    <row r="138" spans="6:31">
      <c r="K138" s="152"/>
      <c r="L138" s="82"/>
      <c r="M138" s="82"/>
      <c r="N138" s="82"/>
      <c r="O138" s="151" t="s">
        <v>439</v>
      </c>
      <c r="P138" s="266" t="s">
        <v>41</v>
      </c>
      <c r="Q138" s="266"/>
      <c r="R138" s="150">
        <f>COUNTIFS($F$123:$F$123,"L",$Z$123:$Z$123,"=SD")</f>
        <v>0</v>
      </c>
      <c r="S138" s="150">
        <f>COUNTIFS($G$123:$G$123,"P",$Z$123:$Z$123,"=Sd")</f>
        <v>0</v>
      </c>
      <c r="T138" s="78"/>
      <c r="U138" s="267" t="s">
        <v>440</v>
      </c>
      <c r="V138" s="267"/>
      <c r="W138" s="267"/>
      <c r="X138" s="268"/>
      <c r="Y138" s="56">
        <f>COUNTIFS($F$123:$F$123,"L",$AA$123:$AA$123,"=tukang bentor")</f>
        <v>0</v>
      </c>
      <c r="Z138" s="54">
        <f>COUNTIFS($G$123:$G$123,"P",$AA$123:$AA$123,"=tukang bentor")</f>
        <v>0</v>
      </c>
      <c r="AA138" s="60"/>
      <c r="AB138" s="58"/>
      <c r="AD138" s="43" t="str">
        <f>IF(J138&gt;=60,"Lansia"," ")</f>
        <v xml:space="preserve"> </v>
      </c>
    </row>
    <row r="139" spans="6:31">
      <c r="J139" s="116" t="s">
        <v>77</v>
      </c>
      <c r="K139" s="114"/>
      <c r="L139" s="75">
        <f>COUNTIFS($F$8:$F$123,"L",$AF$8:$AF$123,"=Luar Daerah")</f>
        <v>0</v>
      </c>
      <c r="M139" s="75">
        <f>COUNTIFS($G$8:$G$123,"P",$AF$8:$AF$123,"=Luar Daerah")</f>
        <v>0</v>
      </c>
      <c r="N139" s="165"/>
      <c r="O139" s="151"/>
      <c r="P139" s="266" t="s">
        <v>442</v>
      </c>
      <c r="Q139" s="266"/>
      <c r="R139" s="54">
        <f>COUNTIFS($F$123:$F$123,"L",$Z$123:$Z$123,"=pgak")</f>
        <v>0</v>
      </c>
      <c r="S139" s="54">
        <f>COUNTIFS($G$123:$G$123,"P",$Z$123:$Z$123,"=pgak")</f>
        <v>0</v>
      </c>
      <c r="T139" s="80"/>
      <c r="U139" s="267" t="s">
        <v>207</v>
      </c>
      <c r="V139" s="267"/>
      <c r="W139" s="267"/>
      <c r="X139" s="268"/>
      <c r="Y139" s="56">
        <f>COUNTIFS($F$123:$F$123,"L",$AA$123:$AA$123,"=pns")</f>
        <v>0</v>
      </c>
      <c r="Z139" s="54">
        <f>COUNTIFS($G$123:$G$123,"P",$AA$123:$AA$123,"=pns")</f>
        <v>0</v>
      </c>
      <c r="AA139" s="60"/>
      <c r="AB139" s="58"/>
      <c r="AD139" s="43" t="str">
        <f>IF(J139&gt;=60,"Lansia"," ")</f>
        <v>Lansia</v>
      </c>
    </row>
    <row r="140" spans="6:31">
      <c r="K140" s="77" t="s">
        <v>437</v>
      </c>
      <c r="L140" s="77" t="s">
        <v>21</v>
      </c>
      <c r="M140" s="77" t="s">
        <v>22</v>
      </c>
      <c r="N140" s="77" t="s">
        <v>438</v>
      </c>
      <c r="P140" s="266" t="s">
        <v>68</v>
      </c>
      <c r="Q140" s="266"/>
      <c r="R140" s="54">
        <f>COUNTIFS($F$123:$F$123,"L",$Z$123:$Z$123,"=SLA")</f>
        <v>0</v>
      </c>
      <c r="S140" s="54">
        <f>COUNTIFS($G$123:$G$123,"P",$Z$123:$Z$123,"=Sla")</f>
        <v>0</v>
      </c>
      <c r="U140" s="267" t="s">
        <v>444</v>
      </c>
      <c r="V140" s="267"/>
      <c r="W140" s="267"/>
      <c r="X140" s="268"/>
      <c r="Y140" s="56">
        <f>COUNTIFS($F$123:$F$123,"L",$AA$123:$AA$123,"=satpol")</f>
        <v>0</v>
      </c>
      <c r="Z140" s="54">
        <f>COUNTIFS($G$123:$G$123,"P",$AA$123:$AA$123,"=satpol")</f>
        <v>0</v>
      </c>
      <c r="AA140" s="60"/>
      <c r="AB140" s="58"/>
      <c r="AD140" s="43" t="str">
        <f>IF(J140&gt;=60,"Lansia"," ")</f>
        <v xml:space="preserve"> </v>
      </c>
    </row>
    <row r="141" spans="6:31">
      <c r="K141" s="79" t="s">
        <v>441</v>
      </c>
      <c r="L141" s="75">
        <f>COUNTIFS($F$8:$F$123,"L",$AG$8:$AG$123,"=Yatim")</f>
        <v>0</v>
      </c>
      <c r="M141" s="75">
        <f>COUNTIFS($G$8:$G$123,"P",$AG$8:$AG$123,"=Yatim")</f>
        <v>0</v>
      </c>
      <c r="N141" s="79">
        <f>SUM(L141:M141)</f>
        <v>0</v>
      </c>
      <c r="P141" s="266" t="s">
        <v>446</v>
      </c>
      <c r="Q141" s="266"/>
      <c r="R141" s="54">
        <f>COUNTIFS($F$123:$F$123,"L",$Z$123:$Z$123,"=SLM")</f>
        <v>0</v>
      </c>
      <c r="S141" s="54">
        <f>COUNTIFS($G$123:$G$123,"P",$Z$123:$Z$123,"=Slm")</f>
        <v>0</v>
      </c>
      <c r="U141" s="267" t="s">
        <v>192</v>
      </c>
      <c r="V141" s="267"/>
      <c r="W141" s="267"/>
      <c r="X141" s="268"/>
      <c r="Y141" s="56">
        <f>COUNTIFS($F$123:$F$123,"L",$AA$123:$AA$123,"=sopir")</f>
        <v>0</v>
      </c>
      <c r="Z141" s="54">
        <f>COUNTIFS($G$123:$G$123,"P",$AA$123:$AA$123,"=sopir")</f>
        <v>0</v>
      </c>
      <c r="AA141" s="60"/>
      <c r="AB141" s="58"/>
    </row>
    <row r="142" spans="6:31">
      <c r="K142" s="79" t="s">
        <v>443</v>
      </c>
      <c r="L142" s="75">
        <f>COUNTIFS($F$8:$F$123,"L",$AG$8:$AG$123,"=Piatu")</f>
        <v>0</v>
      </c>
      <c r="M142" s="75">
        <f>COUNTIFS($G$8:$G$123,"P",$AG$8:$AG$123,"=Piatu")</f>
        <v>0</v>
      </c>
      <c r="N142" s="79">
        <f t="shared" ref="N142:N143" si="3">SUM(L142:M142)</f>
        <v>0</v>
      </c>
      <c r="P142" s="266" t="s">
        <v>447</v>
      </c>
      <c r="Q142" s="266"/>
      <c r="R142" s="54">
        <f>COUNTIFS($F$123:$F$123,"L",$Z$123:$Z$123,"=SR")</f>
        <v>0</v>
      </c>
      <c r="S142" s="54">
        <f>COUNTIFS($G$123:$G$123,"P",$Z$123:$Z$123,"=Sr")</f>
        <v>0</v>
      </c>
      <c r="U142" s="267" t="s">
        <v>76</v>
      </c>
      <c r="V142" s="267"/>
      <c r="W142" s="267"/>
      <c r="X142" s="268"/>
      <c r="Y142" s="56">
        <f>COUNTIFS($F$123:$F$123,"L",$AA$123:$AA$123,"=swasta")</f>
        <v>0</v>
      </c>
      <c r="Z142" s="54">
        <f>COUNTIFS($G$123:$G$123,"P",$AA$123:$AA$123,"=swasta")</f>
        <v>0</v>
      </c>
      <c r="AA142" s="60"/>
      <c r="AB142" s="58"/>
    </row>
    <row r="143" spans="6:31">
      <c r="K143" s="79" t="s">
        <v>445</v>
      </c>
      <c r="L143" s="75">
        <f>COUNTIFS($F$8:$F$123,"L",$AG$8:$AG$123,"=YP")</f>
        <v>0</v>
      </c>
      <c r="M143" s="75">
        <f>COUNTIFS($G$8:$G$123,"P",$AG$8:$AG$123,"=YP")</f>
        <v>0</v>
      </c>
      <c r="N143" s="79">
        <f t="shared" si="3"/>
        <v>0</v>
      </c>
      <c r="P143" s="266" t="s">
        <v>448</v>
      </c>
      <c r="Q143" s="266"/>
      <c r="R143" s="54">
        <f>COUNTIFS($F$123:$F$123,"L",$Z$123:$Z$123,"=TK")</f>
        <v>0</v>
      </c>
      <c r="S143" s="54">
        <f>COUNTIFS($G$123:$G$123,"P",$Z$123:$Z$123,"=tk")</f>
        <v>0</v>
      </c>
      <c r="U143" s="267" t="s">
        <v>271</v>
      </c>
      <c r="V143" s="267"/>
      <c r="W143" s="267"/>
      <c r="X143" s="268"/>
      <c r="Y143" s="56">
        <f>COUNTIFS($F$123:$F$123,"L",$AA$123:$AA$123,"=tukang kayu")</f>
        <v>0</v>
      </c>
      <c r="Z143" s="54">
        <f>COUNTIFS($G$123:$G$123,"P",$AA$123:$AA$123,"=tukang kayu")</f>
        <v>0</v>
      </c>
      <c r="AA143" s="81"/>
      <c r="AB143" s="82"/>
    </row>
    <row r="144" spans="6:31">
      <c r="P144" s="266" t="s">
        <v>228</v>
      </c>
      <c r="Q144" s="266"/>
      <c r="R144" s="54">
        <f>COUNTIFS($F$123:$F$123,"L",$Z$123:$Z$123,"=PAUD")</f>
        <v>0</v>
      </c>
      <c r="S144" s="54">
        <f>COUNTIFS($G$123:$G$123,"P",$Z$123:$Z$123,"=PAUD")</f>
        <v>0</v>
      </c>
      <c r="U144" s="267" t="s">
        <v>42</v>
      </c>
      <c r="V144" s="267"/>
      <c r="W144" s="267"/>
      <c r="X144" s="268"/>
      <c r="Y144" s="56">
        <f>COUNTIFS($F$123:$F$123,"L",$AA$123:$AA$123,"=wiraswasta")</f>
        <v>0</v>
      </c>
      <c r="Z144" s="54">
        <f>COUNTIFS($G$123:$G$123,"P",$AA$123:$AA$123,"=wiraswasta")</f>
        <v>0</v>
      </c>
      <c r="AA144" s="81"/>
      <c r="AB144" s="82"/>
    </row>
    <row r="145" spans="11:28">
      <c r="P145" s="266" t="s">
        <v>181</v>
      </c>
      <c r="Q145" s="266"/>
      <c r="R145" s="54">
        <f>COUNTIFS($F$123:$F$123,"L",$Z$123:$Z$123,"=PGSLP")</f>
        <v>0</v>
      </c>
      <c r="S145" s="54">
        <f>COUNTIFS($G$123:$G$123,"P",$Z$123:$Z$123,"=pgslp")</f>
        <v>0</v>
      </c>
      <c r="U145" s="267" t="s">
        <v>254</v>
      </c>
      <c r="V145" s="267"/>
      <c r="W145" s="267"/>
      <c r="X145" s="268"/>
      <c r="Y145" s="56">
        <f>COUNTIFS($F$123:$F$123,"L",$AA$123:$AA$123,"=tni")</f>
        <v>0</v>
      </c>
      <c r="Z145" s="54">
        <f>COUNTIFS($G$123:$G$123,"P",$AA$123:$AA$123,"=tni")</f>
        <v>0</v>
      </c>
      <c r="AA145" s="81"/>
      <c r="AB145" s="82"/>
    </row>
    <row r="146" spans="11:28">
      <c r="P146" s="266" t="s">
        <v>449</v>
      </c>
      <c r="Q146" s="266"/>
      <c r="R146" s="54">
        <f>COUNTIFS($F$123:$F$123,"L",$Z$123:$Z$123,"=SMEA")</f>
        <v>0</v>
      </c>
      <c r="S146" s="54">
        <f>COUNTIFS($G$123:$G$123,"P",$Z$123:$Z$123,"=Smea")</f>
        <v>0</v>
      </c>
      <c r="U146" s="267" t="s">
        <v>414</v>
      </c>
      <c r="V146" s="267"/>
      <c r="W146" s="267"/>
      <c r="X146" s="268"/>
      <c r="Y146" s="56">
        <f>COUNTIFS($F$123:$F$123,"L",$AA$123:$AA$123,"=polri")</f>
        <v>0</v>
      </c>
      <c r="Z146" s="54">
        <f>COUNTIFS($G$123:$G$123,"P",$AA$123:$AA$123,"=polri")</f>
        <v>0</v>
      </c>
      <c r="AA146" s="81"/>
      <c r="AB146" s="83"/>
    </row>
    <row r="147" spans="11:28">
      <c r="P147" s="266" t="s">
        <v>237</v>
      </c>
      <c r="Q147" s="266"/>
      <c r="R147" s="54">
        <f>COUNTIFS($F$123:$F$123,"L",$Z$123:$Z$123,"=STM")</f>
        <v>0</v>
      </c>
      <c r="S147" s="54">
        <f>COUNTIFS($G$123:$G$123,"P",$Z$123:$Z$123,"=Stm")</f>
        <v>0</v>
      </c>
      <c r="U147" s="269" t="s">
        <v>450</v>
      </c>
      <c r="V147" s="269"/>
      <c r="W147" s="269"/>
      <c r="X147" s="270"/>
      <c r="Y147" s="56">
        <f>COUNTIFS($F$123:$F$123,"L",$AA$123:$AA$123,"=pensiunan pog")</f>
        <v>0</v>
      </c>
      <c r="Z147" s="54">
        <f>COUNTIFS($G$123:$G$123,"P",$AA$123:$AA$123,"=pensiunan pog")</f>
        <v>0</v>
      </c>
      <c r="AA147" s="81"/>
      <c r="AB147" s="82"/>
    </row>
    <row r="148" spans="11:28">
      <c r="K148" s="84" t="s">
        <v>419</v>
      </c>
      <c r="L148" s="259">
        <f>SUM(R127:R148)</f>
        <v>0</v>
      </c>
      <c r="M148" s="260"/>
      <c r="N148" s="259">
        <f>SUM(S127:S148)</f>
        <v>0</v>
      </c>
      <c r="O148" s="260"/>
      <c r="P148" s="261" t="s">
        <v>451</v>
      </c>
      <c r="Q148" s="261"/>
      <c r="R148" s="164">
        <f>COUNTIFS($F$123:$F$123,"L",$Z$123:$Z$123,"=-")</f>
        <v>0</v>
      </c>
      <c r="S148" s="54">
        <f>COUNTIFS($G$123:$G$123,"P",$Z$123:$Z$123,"=-")</f>
        <v>0</v>
      </c>
      <c r="U148" s="262" t="s">
        <v>452</v>
      </c>
      <c r="V148" s="262"/>
      <c r="W148" s="262"/>
      <c r="X148" s="263"/>
      <c r="Y148" s="56">
        <f>COUNTIFS($F$123:$F$123,"L",$AA$123:$AA$123,"=pensiunan pns")</f>
        <v>0</v>
      </c>
      <c r="Z148" s="54">
        <f>COUNTIFS($G$123:$G$123,"P",$AA$123:$AA$123,"=pensiunan pns")</f>
        <v>0</v>
      </c>
      <c r="AA148" s="81"/>
      <c r="AB148" s="83">
        <f>R149-AB149</f>
        <v>0</v>
      </c>
    </row>
    <row r="149" spans="11:28">
      <c r="K149" s="84" t="s">
        <v>419</v>
      </c>
      <c r="L149" s="259">
        <f>SUM(Y127:Y149)</f>
        <v>0</v>
      </c>
      <c r="M149" s="260"/>
      <c r="N149" s="259">
        <f>SUM(Z127:Z149)</f>
        <v>0</v>
      </c>
      <c r="O149" s="260"/>
      <c r="P149" s="266" t="s">
        <v>420</v>
      </c>
      <c r="Q149" s="266"/>
      <c r="R149" s="265">
        <f>L148+N148</f>
        <v>0</v>
      </c>
      <c r="S149" s="265"/>
      <c r="U149" s="262" t="s">
        <v>453</v>
      </c>
      <c r="V149" s="262"/>
      <c r="W149" s="262"/>
      <c r="X149" s="263"/>
      <c r="Y149" s="56">
        <f>COUNTIFS($F$123:$F$123,"L",$AA$123:$AA$123,"=-")</f>
        <v>0</v>
      </c>
      <c r="Z149" s="54">
        <f>COUNTIFS($G$123:$G$123,"P",$AA$123:$AA$123,"=-")</f>
        <v>0</v>
      </c>
      <c r="AA149" s="86" t="s">
        <v>419</v>
      </c>
      <c r="AB149" s="86">
        <f>SUM(Y127:Z149)</f>
        <v>0</v>
      </c>
    </row>
  </sheetData>
  <autoFilter ref="I5:K6"/>
  <mergeCells count="101">
    <mergeCell ref="Z4:Z6"/>
    <mergeCell ref="AA4:AA6"/>
    <mergeCell ref="AB4:AB6"/>
    <mergeCell ref="AC4:AC6"/>
    <mergeCell ref="AF4:AF6"/>
    <mergeCell ref="AG4:AG6"/>
    <mergeCell ref="A1:AB1"/>
    <mergeCell ref="A2:AB2"/>
    <mergeCell ref="A3:AB3"/>
    <mergeCell ref="A4:C4"/>
    <mergeCell ref="D4:D6"/>
    <mergeCell ref="E4:E6"/>
    <mergeCell ref="F4:G4"/>
    <mergeCell ref="H4:H6"/>
    <mergeCell ref="I4:K4"/>
    <mergeCell ref="L4:Y4"/>
    <mergeCell ref="A125:E125"/>
    <mergeCell ref="A126:E126"/>
    <mergeCell ref="F126:G126"/>
    <mergeCell ref="L126:M126"/>
    <mergeCell ref="N126:O126"/>
    <mergeCell ref="P126:Q126"/>
    <mergeCell ref="T126:U126"/>
    <mergeCell ref="V126:W126"/>
    <mergeCell ref="J5:J6"/>
    <mergeCell ref="K5:K6"/>
    <mergeCell ref="L5:M5"/>
    <mergeCell ref="N5:O5"/>
    <mergeCell ref="P5:Q5"/>
    <mergeCell ref="T5:U5"/>
    <mergeCell ref="A5:A6"/>
    <mergeCell ref="B5:B6"/>
    <mergeCell ref="C5:C6"/>
    <mergeCell ref="F5:F6"/>
    <mergeCell ref="G5:G6"/>
    <mergeCell ref="I5:I6"/>
    <mergeCell ref="X126:Y126"/>
    <mergeCell ref="L127:N127"/>
    <mergeCell ref="P127:Q127"/>
    <mergeCell ref="U127:X127"/>
    <mergeCell ref="L128:N128"/>
    <mergeCell ref="P128:Q128"/>
    <mergeCell ref="U128:X128"/>
    <mergeCell ref="V5:W5"/>
    <mergeCell ref="X5:Y5"/>
    <mergeCell ref="L131:N131"/>
    <mergeCell ref="P131:Q131"/>
    <mergeCell ref="U131:X131"/>
    <mergeCell ref="L132:N132"/>
    <mergeCell ref="P132:Q132"/>
    <mergeCell ref="U132:X132"/>
    <mergeCell ref="J129:K129"/>
    <mergeCell ref="L129:N129"/>
    <mergeCell ref="P129:Q129"/>
    <mergeCell ref="U129:X129"/>
    <mergeCell ref="L130:N130"/>
    <mergeCell ref="P130:Q130"/>
    <mergeCell ref="U130:X130"/>
    <mergeCell ref="L137:N137"/>
    <mergeCell ref="P137:Q137"/>
    <mergeCell ref="U137:X137"/>
    <mergeCell ref="L133:N133"/>
    <mergeCell ref="P133:Q133"/>
    <mergeCell ref="U133:X133"/>
    <mergeCell ref="J134:K134"/>
    <mergeCell ref="L134:N134"/>
    <mergeCell ref="P134:Q134"/>
    <mergeCell ref="U134:X134"/>
    <mergeCell ref="P138:Q138"/>
    <mergeCell ref="U138:X138"/>
    <mergeCell ref="P139:Q139"/>
    <mergeCell ref="U139:X139"/>
    <mergeCell ref="P140:Q140"/>
    <mergeCell ref="U140:X140"/>
    <mergeCell ref="P135:Q135"/>
    <mergeCell ref="U135:X135"/>
    <mergeCell ref="P136:Q136"/>
    <mergeCell ref="U136:X136"/>
    <mergeCell ref="P144:Q144"/>
    <mergeCell ref="U144:X144"/>
    <mergeCell ref="P145:Q145"/>
    <mergeCell ref="U145:X145"/>
    <mergeCell ref="P146:Q146"/>
    <mergeCell ref="U146:X146"/>
    <mergeCell ref="P141:Q141"/>
    <mergeCell ref="U141:X141"/>
    <mergeCell ref="P142:Q142"/>
    <mergeCell ref="U142:X142"/>
    <mergeCell ref="P143:Q143"/>
    <mergeCell ref="U143:X143"/>
    <mergeCell ref="L149:M149"/>
    <mergeCell ref="N149:O149"/>
    <mergeCell ref="P149:Q149"/>
    <mergeCell ref="R149:S149"/>
    <mergeCell ref="U149:X149"/>
    <mergeCell ref="P147:Q147"/>
    <mergeCell ref="U147:X147"/>
    <mergeCell ref="L148:M148"/>
    <mergeCell ref="N148:O148"/>
    <mergeCell ref="P148:Q148"/>
    <mergeCell ref="U148:X148"/>
  </mergeCells>
  <printOptions horizontalCentered="1"/>
  <pageMargins left="3.937007874015748E-2" right="0" top="0.31496062992125984" bottom="0" header="0.31496062992125984" footer="0.31496062992125984"/>
  <pageSetup paperSize="9" scale="64" orientation="landscape" horizontalDpi="4294967294" r:id="rId1"/>
  <colBreaks count="1" manualBreakCount="1">
    <brk id="29" max="176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I143"/>
  <sheetViews>
    <sheetView view="pageBreakPreview" zoomScale="115" zoomScaleSheetLayoutView="115" workbookViewId="0">
      <pane xSplit="7" ySplit="7" topLeftCell="H8" activePane="bottomRight" state="frozen"/>
      <selection activeCell="D8" sqref="D8:K131"/>
      <selection pane="topRight" activeCell="D8" sqref="D8:K131"/>
      <selection pane="bottomLeft" activeCell="D8" sqref="D8:K131"/>
      <selection pane="bottomRight" activeCell="H8" sqref="H8"/>
    </sheetView>
  </sheetViews>
  <sheetFormatPr defaultRowHeight="12.75"/>
  <cols>
    <col min="1" max="1" width="4.28515625" style="43" customWidth="1"/>
    <col min="2" max="2" width="4.5703125" style="43" customWidth="1"/>
    <col min="3" max="3" width="15.140625" style="43" customWidth="1"/>
    <col min="4" max="4" width="28.7109375" style="43" customWidth="1"/>
    <col min="5" max="5" width="12.7109375" style="43" customWidth="1"/>
    <col min="6" max="7" width="4.7109375" style="43" customWidth="1"/>
    <col min="8" max="8" width="15.7109375" style="116" bestFit="1" customWidth="1"/>
    <col min="9" max="9" width="11.85546875" style="116" customWidth="1"/>
    <col min="10" max="10" width="10" style="116" customWidth="1"/>
    <col min="11" max="11" width="10.28515625" style="116" customWidth="1"/>
    <col min="12" max="17" width="3.85546875" style="43" customWidth="1"/>
    <col min="18" max="18" width="6.140625" style="43" customWidth="1"/>
    <col min="19" max="19" width="6.28515625" style="43" customWidth="1"/>
    <col min="20" max="25" width="3.85546875" style="43" customWidth="1"/>
    <col min="26" max="26" width="7.140625" style="116" customWidth="1"/>
    <col min="27" max="27" width="15" style="116" customWidth="1"/>
    <col min="28" max="28" width="12.5703125" style="116" customWidth="1"/>
    <col min="29" max="29" width="15" style="116" customWidth="1"/>
    <col min="30" max="30" width="9.140625" style="43"/>
    <col min="31" max="31" width="24.140625" style="43" customWidth="1"/>
    <col min="32" max="32" width="15.28515625" style="43" customWidth="1"/>
    <col min="33" max="16384" width="9.140625" style="43"/>
  </cols>
  <sheetData>
    <row r="1" spans="1:35">
      <c r="A1" s="301" t="s">
        <v>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</row>
    <row r="2" spans="1:35">
      <c r="A2" s="301">
        <v>2022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5" ht="13.5" thickBot="1">
      <c r="A3" s="301" t="s">
        <v>1296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5" ht="24" customHeight="1" thickTop="1">
      <c r="A4" s="342" t="s">
        <v>2</v>
      </c>
      <c r="B4" s="343"/>
      <c r="C4" s="343"/>
      <c r="D4" s="310" t="s">
        <v>3</v>
      </c>
      <c r="E4" s="310" t="s">
        <v>4</v>
      </c>
      <c r="F4" s="344" t="s">
        <v>5</v>
      </c>
      <c r="G4" s="345"/>
      <c r="H4" s="295" t="s">
        <v>6</v>
      </c>
      <c r="I4" s="310" t="s">
        <v>7</v>
      </c>
      <c r="J4" s="310"/>
      <c r="K4" s="310"/>
      <c r="L4" s="310" t="s">
        <v>8</v>
      </c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295" t="s">
        <v>9</v>
      </c>
      <c r="AA4" s="295" t="s">
        <v>10</v>
      </c>
      <c r="AB4" s="295" t="s">
        <v>11</v>
      </c>
      <c r="AC4" s="297" t="s">
        <v>12</v>
      </c>
      <c r="AD4" s="43" t="s">
        <v>434</v>
      </c>
      <c r="AE4" s="115" t="s">
        <v>1297</v>
      </c>
      <c r="AF4" s="331" t="s">
        <v>15</v>
      </c>
      <c r="AG4" s="331" t="s">
        <v>16</v>
      </c>
      <c r="AH4" s="43" t="s">
        <v>17</v>
      </c>
    </row>
    <row r="5" spans="1:35" ht="15" customHeight="1">
      <c r="A5" s="355" t="s">
        <v>18</v>
      </c>
      <c r="B5" s="357" t="s">
        <v>19</v>
      </c>
      <c r="C5" s="357" t="s">
        <v>20</v>
      </c>
      <c r="D5" s="285"/>
      <c r="E5" s="285"/>
      <c r="F5" s="285" t="s">
        <v>21</v>
      </c>
      <c r="G5" s="285" t="s">
        <v>22</v>
      </c>
      <c r="H5" s="296"/>
      <c r="I5" s="285" t="s">
        <v>23</v>
      </c>
      <c r="J5" s="285" t="s">
        <v>24</v>
      </c>
      <c r="K5" s="285" t="s">
        <v>25</v>
      </c>
      <c r="L5" s="285" t="s">
        <v>26</v>
      </c>
      <c r="M5" s="285"/>
      <c r="N5" s="285" t="s">
        <v>27</v>
      </c>
      <c r="O5" s="285"/>
      <c r="P5" s="285" t="s">
        <v>25</v>
      </c>
      <c r="Q5" s="285"/>
      <c r="R5" s="4" t="s">
        <v>28</v>
      </c>
      <c r="S5" s="4" t="s">
        <v>29</v>
      </c>
      <c r="T5" s="285" t="s">
        <v>30</v>
      </c>
      <c r="U5" s="285"/>
      <c r="V5" s="285" t="s">
        <v>31</v>
      </c>
      <c r="W5" s="285"/>
      <c r="X5" s="285" t="s">
        <v>32</v>
      </c>
      <c r="Y5" s="285"/>
      <c r="Z5" s="296"/>
      <c r="AA5" s="296"/>
      <c r="AB5" s="296"/>
      <c r="AC5" s="298"/>
      <c r="AD5" s="17"/>
      <c r="AE5" s="104"/>
      <c r="AF5" s="331"/>
      <c r="AG5" s="331"/>
    </row>
    <row r="6" spans="1:35" ht="15" customHeight="1">
      <c r="A6" s="355"/>
      <c r="B6" s="357"/>
      <c r="C6" s="357"/>
      <c r="D6" s="285"/>
      <c r="E6" s="285"/>
      <c r="F6" s="285"/>
      <c r="G6" s="285"/>
      <c r="H6" s="296"/>
      <c r="I6" s="285"/>
      <c r="J6" s="285"/>
      <c r="K6" s="285"/>
      <c r="L6" s="4" t="s">
        <v>21</v>
      </c>
      <c r="M6" s="4" t="s">
        <v>22</v>
      </c>
      <c r="N6" s="4" t="s">
        <v>21</v>
      </c>
      <c r="O6" s="4" t="s">
        <v>22</v>
      </c>
      <c r="P6" s="4" t="s">
        <v>21</v>
      </c>
      <c r="Q6" s="4" t="s">
        <v>22</v>
      </c>
      <c r="R6" s="4" t="s">
        <v>21</v>
      </c>
      <c r="S6" s="4" t="s">
        <v>22</v>
      </c>
      <c r="T6" s="4" t="s">
        <v>21</v>
      </c>
      <c r="U6" s="4" t="s">
        <v>22</v>
      </c>
      <c r="V6" s="4" t="s">
        <v>21</v>
      </c>
      <c r="W6" s="4" t="s">
        <v>22</v>
      </c>
      <c r="X6" s="4" t="s">
        <v>21</v>
      </c>
      <c r="Y6" s="4" t="s">
        <v>22</v>
      </c>
      <c r="Z6" s="296"/>
      <c r="AA6" s="296"/>
      <c r="AB6" s="296"/>
      <c r="AC6" s="298"/>
      <c r="AD6" s="17"/>
      <c r="AE6" s="104"/>
      <c r="AF6" s="331"/>
      <c r="AG6" s="331"/>
    </row>
    <row r="7" spans="1:35" s="96" customFormat="1" ht="15" customHeight="1">
      <c r="A7" s="131">
        <v>1</v>
      </c>
      <c r="B7" s="6">
        <v>2</v>
      </c>
      <c r="C7" s="90">
        <v>3</v>
      </c>
      <c r="D7" s="90">
        <v>4</v>
      </c>
      <c r="E7" s="90">
        <v>5</v>
      </c>
      <c r="F7" s="90">
        <v>6</v>
      </c>
      <c r="G7" s="90">
        <v>7</v>
      </c>
      <c r="H7" s="90">
        <v>8</v>
      </c>
      <c r="I7" s="90">
        <v>9</v>
      </c>
      <c r="J7" s="90">
        <v>10</v>
      </c>
      <c r="K7" s="90">
        <v>11</v>
      </c>
      <c r="L7" s="90">
        <v>12</v>
      </c>
      <c r="M7" s="90">
        <v>13</v>
      </c>
      <c r="N7" s="90">
        <v>14</v>
      </c>
      <c r="O7" s="90">
        <v>15</v>
      </c>
      <c r="P7" s="90">
        <v>16</v>
      </c>
      <c r="Q7" s="90">
        <v>17</v>
      </c>
      <c r="R7" s="90">
        <v>18</v>
      </c>
      <c r="S7" s="90">
        <v>19</v>
      </c>
      <c r="T7" s="90">
        <v>20</v>
      </c>
      <c r="U7" s="90">
        <v>21</v>
      </c>
      <c r="V7" s="90">
        <v>22</v>
      </c>
      <c r="W7" s="90">
        <v>23</v>
      </c>
      <c r="X7" s="90">
        <v>24</v>
      </c>
      <c r="Y7" s="90">
        <v>25</v>
      </c>
      <c r="Z7" s="90">
        <v>26</v>
      </c>
      <c r="AA7" s="90">
        <v>27</v>
      </c>
      <c r="AB7" s="90">
        <v>28</v>
      </c>
      <c r="AC7" s="93">
        <v>29</v>
      </c>
      <c r="AD7" s="94"/>
      <c r="AE7" s="10"/>
      <c r="AF7" s="95"/>
    </row>
    <row r="8" spans="1:35">
      <c r="A8" s="97">
        <v>1</v>
      </c>
      <c r="B8" s="13">
        <v>1</v>
      </c>
      <c r="C8" s="79" t="s">
        <v>1547</v>
      </c>
      <c r="D8" s="183" t="s">
        <v>1298</v>
      </c>
      <c r="E8" s="158" t="s">
        <v>35</v>
      </c>
      <c r="F8" s="22" t="s">
        <v>36</v>
      </c>
      <c r="G8" s="13" t="s">
        <v>22</v>
      </c>
      <c r="H8" s="13" t="s">
        <v>527</v>
      </c>
      <c r="I8" s="184" t="s">
        <v>1299</v>
      </c>
      <c r="J8" s="24">
        <f>'[2]LP VI'!$A$2-RIGHT(I8,4)</f>
        <v>59</v>
      </c>
      <c r="K8" s="22" t="s">
        <v>82</v>
      </c>
      <c r="L8" s="22" t="s">
        <v>36</v>
      </c>
      <c r="M8" s="13" t="s">
        <v>40</v>
      </c>
      <c r="N8" s="22" t="s">
        <v>36</v>
      </c>
      <c r="O8" s="13" t="s">
        <v>40</v>
      </c>
      <c r="P8" s="22" t="s">
        <v>36</v>
      </c>
      <c r="Q8" s="13" t="s">
        <v>40</v>
      </c>
      <c r="R8" s="22" t="s">
        <v>36</v>
      </c>
      <c r="S8" s="13" t="s">
        <v>40</v>
      </c>
      <c r="T8" s="22" t="s">
        <v>36</v>
      </c>
      <c r="U8" s="22" t="s">
        <v>36</v>
      </c>
      <c r="V8" s="22" t="s">
        <v>36</v>
      </c>
      <c r="W8" s="22" t="s">
        <v>36</v>
      </c>
      <c r="X8" s="22" t="s">
        <v>36</v>
      </c>
      <c r="Y8" s="22" t="s">
        <v>36</v>
      </c>
      <c r="Z8" s="79" t="s">
        <v>41</v>
      </c>
      <c r="AA8" s="79" t="s">
        <v>51</v>
      </c>
      <c r="AB8" s="79" t="s">
        <v>43</v>
      </c>
      <c r="AC8" s="103" t="s">
        <v>88</v>
      </c>
      <c r="AD8" s="43" t="str">
        <f>IF('LP II'!J72&gt;=60,"Lansia"," ")</f>
        <v>Lansia</v>
      </c>
      <c r="AE8" s="16" t="s">
        <v>1300</v>
      </c>
      <c r="AF8" s="104" t="s">
        <v>46</v>
      </c>
      <c r="AG8" s="98" t="s">
        <v>36</v>
      </c>
      <c r="AI8" s="43">
        <v>4</v>
      </c>
    </row>
    <row r="9" spans="1:35">
      <c r="A9" s="97"/>
      <c r="B9" s="13">
        <f t="shared" ref="B9:B72" si="0">B8+1</f>
        <v>2</v>
      </c>
      <c r="C9" s="79"/>
      <c r="D9" s="183" t="s">
        <v>1301</v>
      </c>
      <c r="E9" s="196"/>
      <c r="F9" s="13" t="s">
        <v>21</v>
      </c>
      <c r="G9" s="22" t="s">
        <v>36</v>
      </c>
      <c r="H9" s="13" t="s">
        <v>1302</v>
      </c>
      <c r="I9" s="184" t="s">
        <v>1303</v>
      </c>
      <c r="J9" s="24">
        <f>'[2]LP VI'!$A$2-RIGHT(I9,4)</f>
        <v>29</v>
      </c>
      <c r="K9" s="22" t="s">
        <v>36</v>
      </c>
      <c r="L9" s="13" t="s">
        <v>40</v>
      </c>
      <c r="M9" s="22" t="s">
        <v>36</v>
      </c>
      <c r="N9" s="13" t="s">
        <v>40</v>
      </c>
      <c r="O9" s="22" t="s">
        <v>36</v>
      </c>
      <c r="P9" s="22" t="s">
        <v>36</v>
      </c>
      <c r="Q9" s="22" t="s">
        <v>36</v>
      </c>
      <c r="R9" s="22" t="s">
        <v>36</v>
      </c>
      <c r="S9" s="22" t="s">
        <v>36</v>
      </c>
      <c r="T9" s="13" t="s">
        <v>40</v>
      </c>
      <c r="U9" s="22" t="s">
        <v>36</v>
      </c>
      <c r="V9" s="22" t="s">
        <v>36</v>
      </c>
      <c r="W9" s="22" t="s">
        <v>36</v>
      </c>
      <c r="X9" s="22" t="s">
        <v>36</v>
      </c>
      <c r="Y9" s="22" t="s">
        <v>36</v>
      </c>
      <c r="Z9" s="79" t="s">
        <v>55</v>
      </c>
      <c r="AA9" s="102" t="s">
        <v>36</v>
      </c>
      <c r="AB9" s="79" t="s">
        <v>57</v>
      </c>
      <c r="AC9" s="103" t="s">
        <v>58</v>
      </c>
      <c r="AD9" s="43" t="str">
        <f>IF('LP II'!J73&gt;=60,"Lansia"," ")</f>
        <v xml:space="preserve"> </v>
      </c>
      <c r="AE9" s="16"/>
      <c r="AF9" s="104" t="s">
        <v>46</v>
      </c>
      <c r="AG9" s="98" t="s">
        <v>36</v>
      </c>
      <c r="AI9" s="43">
        <v>5</v>
      </c>
    </row>
    <row r="10" spans="1:35">
      <c r="A10" s="97"/>
      <c r="B10" s="13">
        <f t="shared" si="0"/>
        <v>3</v>
      </c>
      <c r="C10" s="79"/>
      <c r="D10" s="183" t="s">
        <v>1304</v>
      </c>
      <c r="E10" s="196"/>
      <c r="F10" s="22" t="s">
        <v>36</v>
      </c>
      <c r="G10" s="13" t="s">
        <v>22</v>
      </c>
      <c r="H10" s="13" t="s">
        <v>325</v>
      </c>
      <c r="I10" s="184" t="s">
        <v>1305</v>
      </c>
      <c r="J10" s="24">
        <f>'[2]LP VI'!$A$2-RIGHT(I10,4)</f>
        <v>17</v>
      </c>
      <c r="K10" s="22" t="s">
        <v>36</v>
      </c>
      <c r="L10" s="22" t="s">
        <v>36</v>
      </c>
      <c r="M10" s="13" t="s">
        <v>40</v>
      </c>
      <c r="N10" s="22" t="s">
        <v>36</v>
      </c>
      <c r="O10" s="22" t="s">
        <v>36</v>
      </c>
      <c r="P10" s="22" t="s">
        <v>36</v>
      </c>
      <c r="Q10" s="22" t="s">
        <v>36</v>
      </c>
      <c r="R10" s="22" t="s">
        <v>36</v>
      </c>
      <c r="S10" s="22" t="s">
        <v>36</v>
      </c>
      <c r="T10" s="22" t="s">
        <v>36</v>
      </c>
      <c r="U10" s="22" t="s">
        <v>36</v>
      </c>
      <c r="V10" s="22" t="s">
        <v>36</v>
      </c>
      <c r="W10" s="13" t="s">
        <v>40</v>
      </c>
      <c r="X10" s="22" t="s">
        <v>36</v>
      </c>
      <c r="Y10" s="22" t="s">
        <v>36</v>
      </c>
      <c r="Z10" s="79" t="s">
        <v>55</v>
      </c>
      <c r="AA10" s="102" t="s">
        <v>36</v>
      </c>
      <c r="AB10" s="79" t="s">
        <v>57</v>
      </c>
      <c r="AC10" s="103" t="s">
        <v>277</v>
      </c>
      <c r="AD10" s="43" t="str">
        <f>IF('LP II'!J74&gt;=60,"Lansia"," ")</f>
        <v xml:space="preserve"> </v>
      </c>
      <c r="AE10" s="16" t="s">
        <v>1306</v>
      </c>
      <c r="AF10" s="104" t="s">
        <v>46</v>
      </c>
      <c r="AG10" s="98" t="s">
        <v>36</v>
      </c>
    </row>
    <row r="11" spans="1:35">
      <c r="A11" s="97">
        <v>2</v>
      </c>
      <c r="B11" s="13">
        <f t="shared" si="0"/>
        <v>4</v>
      </c>
      <c r="C11" s="79" t="s">
        <v>1548</v>
      </c>
      <c r="D11" s="219" t="s">
        <v>1307</v>
      </c>
      <c r="E11" s="184" t="s">
        <v>35</v>
      </c>
      <c r="F11" s="184" t="s">
        <v>21</v>
      </c>
      <c r="G11" s="184" t="s">
        <v>36</v>
      </c>
      <c r="H11" s="184" t="s">
        <v>325</v>
      </c>
      <c r="I11" s="184" t="s">
        <v>1308</v>
      </c>
      <c r="J11" s="24">
        <f>'[2]LP VI'!$A$2-RIGHT(I11,4)</f>
        <v>34</v>
      </c>
      <c r="K11" s="137" t="s">
        <v>1309</v>
      </c>
      <c r="L11" s="13" t="s">
        <v>40</v>
      </c>
      <c r="M11" s="22" t="s">
        <v>36</v>
      </c>
      <c r="N11" s="13" t="s">
        <v>40</v>
      </c>
      <c r="O11" s="22" t="s">
        <v>36</v>
      </c>
      <c r="P11" s="13" t="s">
        <v>40</v>
      </c>
      <c r="Q11" s="22" t="s">
        <v>36</v>
      </c>
      <c r="R11" s="13" t="s">
        <v>40</v>
      </c>
      <c r="S11" s="22" t="s">
        <v>36</v>
      </c>
      <c r="T11" s="22" t="s">
        <v>36</v>
      </c>
      <c r="U11" s="22" t="s">
        <v>36</v>
      </c>
      <c r="V11" s="22" t="s">
        <v>36</v>
      </c>
      <c r="W11" s="22" t="s">
        <v>36</v>
      </c>
      <c r="X11" s="22" t="s">
        <v>36</v>
      </c>
      <c r="Y11" s="22" t="s">
        <v>36</v>
      </c>
      <c r="Z11" s="134" t="s">
        <v>55</v>
      </c>
      <c r="AA11" s="194" t="s">
        <v>414</v>
      </c>
      <c r="AB11" s="134" t="s">
        <v>43</v>
      </c>
      <c r="AC11" s="141" t="s">
        <v>44</v>
      </c>
      <c r="AD11" s="43" t="str">
        <f>IF('LP II'!J75&gt;=60,"Lansia"," ")</f>
        <v xml:space="preserve"> </v>
      </c>
      <c r="AE11" s="16"/>
      <c r="AF11" s="104" t="s">
        <v>46</v>
      </c>
      <c r="AG11" s="98" t="s">
        <v>36</v>
      </c>
    </row>
    <row r="12" spans="1:35">
      <c r="A12" s="97"/>
      <c r="B12" s="13">
        <f t="shared" si="0"/>
        <v>5</v>
      </c>
      <c r="C12" s="184"/>
      <c r="D12" s="219" t="s">
        <v>1310</v>
      </c>
      <c r="E12" s="184"/>
      <c r="F12" s="184" t="s">
        <v>36</v>
      </c>
      <c r="G12" s="184" t="s">
        <v>22</v>
      </c>
      <c r="H12" s="184" t="s">
        <v>630</v>
      </c>
      <c r="I12" s="184" t="s">
        <v>1311</v>
      </c>
      <c r="J12" s="24">
        <f>'[2]LP VI'!$A$2-RIGHT(I12,4)</f>
        <v>29</v>
      </c>
      <c r="K12" s="137"/>
      <c r="L12" s="22" t="s">
        <v>36</v>
      </c>
      <c r="M12" s="13" t="s">
        <v>40</v>
      </c>
      <c r="N12" s="22" t="s">
        <v>36</v>
      </c>
      <c r="O12" s="13" t="s">
        <v>40</v>
      </c>
      <c r="P12" s="22" t="s">
        <v>36</v>
      </c>
      <c r="Q12" s="13" t="s">
        <v>40</v>
      </c>
      <c r="R12" s="22" t="s">
        <v>36</v>
      </c>
      <c r="S12" s="13" t="s">
        <v>40</v>
      </c>
      <c r="T12" s="22" t="s">
        <v>36</v>
      </c>
      <c r="U12" s="22" t="s">
        <v>36</v>
      </c>
      <c r="V12" s="22" t="s">
        <v>36</v>
      </c>
      <c r="W12" s="22" t="s">
        <v>36</v>
      </c>
      <c r="X12" s="22" t="s">
        <v>36</v>
      </c>
      <c r="Y12" s="22" t="s">
        <v>36</v>
      </c>
      <c r="Z12" s="137" t="s">
        <v>154</v>
      </c>
      <c r="AA12" s="194" t="s">
        <v>1312</v>
      </c>
      <c r="AB12" s="134" t="s">
        <v>43</v>
      </c>
      <c r="AC12" s="141" t="s">
        <v>52</v>
      </c>
      <c r="AD12" s="43" t="str">
        <f>IF('LP II'!J76&gt;=60,"Lansia"," ")</f>
        <v xml:space="preserve"> </v>
      </c>
      <c r="AE12" s="16"/>
      <c r="AF12" s="104" t="s">
        <v>77</v>
      </c>
      <c r="AG12" s="98" t="s">
        <v>36</v>
      </c>
    </row>
    <row r="13" spans="1:35">
      <c r="A13" s="97"/>
      <c r="B13" s="13">
        <f t="shared" si="0"/>
        <v>6</v>
      </c>
      <c r="C13" s="134"/>
      <c r="D13" s="135" t="s">
        <v>1313</v>
      </c>
      <c r="E13" s="142"/>
      <c r="F13" s="22" t="s">
        <v>36</v>
      </c>
      <c r="G13" s="22" t="s">
        <v>22</v>
      </c>
      <c r="H13" s="138" t="s">
        <v>115</v>
      </c>
      <c r="I13" s="139" t="s">
        <v>1314</v>
      </c>
      <c r="J13" s="24">
        <f>'[2]LP VI'!$A$2-RIGHT(I13,4)</f>
        <v>5</v>
      </c>
      <c r="K13" s="137"/>
      <c r="L13" s="22" t="s">
        <v>36</v>
      </c>
      <c r="M13" s="13" t="s">
        <v>40</v>
      </c>
      <c r="N13" s="22" t="s">
        <v>36</v>
      </c>
      <c r="O13" s="22" t="s">
        <v>36</v>
      </c>
      <c r="P13" s="22" t="s">
        <v>36</v>
      </c>
      <c r="Q13" s="22" t="s">
        <v>36</v>
      </c>
      <c r="R13" s="22" t="s">
        <v>36</v>
      </c>
      <c r="S13" s="22" t="s">
        <v>36</v>
      </c>
      <c r="T13" s="22" t="s">
        <v>36</v>
      </c>
      <c r="U13" s="22" t="s">
        <v>36</v>
      </c>
      <c r="V13" s="22" t="s">
        <v>36</v>
      </c>
      <c r="W13" s="22" t="s">
        <v>36</v>
      </c>
      <c r="X13" s="22" t="s">
        <v>36</v>
      </c>
      <c r="Y13" s="13" t="s">
        <v>40</v>
      </c>
      <c r="Z13" s="102" t="s">
        <v>36</v>
      </c>
      <c r="AA13" s="194" t="s">
        <v>36</v>
      </c>
      <c r="AB13" s="134" t="s">
        <v>57</v>
      </c>
      <c r="AC13" s="141" t="s">
        <v>58</v>
      </c>
      <c r="AD13" s="43" t="str">
        <f>IF('LP II'!J77&gt;=60,"Lansia"," ")</f>
        <v xml:space="preserve"> </v>
      </c>
      <c r="AE13" s="16"/>
      <c r="AF13" s="104" t="s">
        <v>46</v>
      </c>
      <c r="AG13" s="98" t="s">
        <v>36</v>
      </c>
    </row>
    <row r="14" spans="1:35">
      <c r="A14" s="97">
        <v>3</v>
      </c>
      <c r="B14" s="13">
        <f t="shared" si="0"/>
        <v>7</v>
      </c>
      <c r="C14" s="79" t="s">
        <v>1547</v>
      </c>
      <c r="D14" s="158" t="s">
        <v>1315</v>
      </c>
      <c r="E14" s="201"/>
      <c r="F14" s="13" t="s">
        <v>21</v>
      </c>
      <c r="G14" s="22" t="s">
        <v>36</v>
      </c>
      <c r="H14" s="22" t="s">
        <v>321</v>
      </c>
      <c r="I14" s="22" t="s">
        <v>1316</v>
      </c>
      <c r="J14" s="24">
        <f>'[2]LP VI'!$A$2-RIGHT(I14,4)</f>
        <v>51</v>
      </c>
      <c r="K14" s="22" t="s">
        <v>36</v>
      </c>
      <c r="L14" s="13" t="s">
        <v>40</v>
      </c>
      <c r="M14" s="22" t="s">
        <v>36</v>
      </c>
      <c r="N14" s="13" t="s">
        <v>40</v>
      </c>
      <c r="O14" s="22" t="s">
        <v>36</v>
      </c>
      <c r="P14" s="22" t="s">
        <v>36</v>
      </c>
      <c r="Q14" s="22" t="s">
        <v>36</v>
      </c>
      <c r="R14" s="13" t="s">
        <v>40</v>
      </c>
      <c r="S14" s="22" t="s">
        <v>36</v>
      </c>
      <c r="T14" s="22" t="s">
        <v>36</v>
      </c>
      <c r="U14" s="22" t="s">
        <v>36</v>
      </c>
      <c r="V14" s="22" t="s">
        <v>36</v>
      </c>
      <c r="W14" s="22" t="s">
        <v>36</v>
      </c>
      <c r="X14" s="22" t="s">
        <v>36</v>
      </c>
      <c r="Y14" s="22" t="s">
        <v>36</v>
      </c>
      <c r="Z14" s="102" t="s">
        <v>55</v>
      </c>
      <c r="AA14" s="102" t="s">
        <v>106</v>
      </c>
      <c r="AB14" s="79" t="s">
        <v>57</v>
      </c>
      <c r="AC14" s="103" t="s">
        <v>83</v>
      </c>
      <c r="AD14" s="43" t="str">
        <f>IF('LP II'!J78&gt;=60,"Lansia"," ")</f>
        <v xml:space="preserve"> </v>
      </c>
      <c r="AE14" s="16"/>
      <c r="AF14" s="104" t="s">
        <v>46</v>
      </c>
      <c r="AG14" s="98" t="s">
        <v>36</v>
      </c>
    </row>
    <row r="15" spans="1:35">
      <c r="A15" s="97">
        <v>4</v>
      </c>
      <c r="B15" s="13">
        <f t="shared" si="0"/>
        <v>8</v>
      </c>
      <c r="C15" s="79" t="s">
        <v>1547</v>
      </c>
      <c r="D15" s="135" t="s">
        <v>1317</v>
      </c>
      <c r="E15" s="142" t="s">
        <v>35</v>
      </c>
      <c r="F15" s="22" t="s">
        <v>21</v>
      </c>
      <c r="G15" s="22" t="s">
        <v>36</v>
      </c>
      <c r="H15" s="138" t="s">
        <v>35</v>
      </c>
      <c r="I15" s="139" t="s">
        <v>1318</v>
      </c>
      <c r="J15" s="24">
        <f>'[2]LP VI'!$A$2-RIGHT(I15,4)</f>
        <v>30</v>
      </c>
      <c r="K15" s="137" t="s">
        <v>1319</v>
      </c>
      <c r="L15" s="13" t="s">
        <v>40</v>
      </c>
      <c r="M15" s="22" t="s">
        <v>36</v>
      </c>
      <c r="N15" s="13" t="s">
        <v>40</v>
      </c>
      <c r="O15" s="22" t="s">
        <v>36</v>
      </c>
      <c r="P15" s="13" t="s">
        <v>40</v>
      </c>
      <c r="Q15" s="22" t="s">
        <v>36</v>
      </c>
      <c r="R15" s="13" t="s">
        <v>40</v>
      </c>
      <c r="S15" s="22" t="s">
        <v>36</v>
      </c>
      <c r="T15" s="22" t="s">
        <v>36</v>
      </c>
      <c r="U15" s="22" t="s">
        <v>36</v>
      </c>
      <c r="V15" s="22" t="s">
        <v>36</v>
      </c>
      <c r="W15" s="22" t="s">
        <v>36</v>
      </c>
      <c r="X15" s="22" t="s">
        <v>36</v>
      </c>
      <c r="Y15" s="22" t="s">
        <v>36</v>
      </c>
      <c r="Z15" s="137" t="s">
        <v>41</v>
      </c>
      <c r="AA15" s="194" t="s">
        <v>271</v>
      </c>
      <c r="AB15" s="134" t="s">
        <v>43</v>
      </c>
      <c r="AC15" s="141" t="s">
        <v>44</v>
      </c>
      <c r="AD15" s="43" t="str">
        <f>IF('LP II'!J79&gt;=60,"Lansia"," ")</f>
        <v xml:space="preserve"> </v>
      </c>
      <c r="AE15" s="16"/>
      <c r="AF15" s="104" t="s">
        <v>46</v>
      </c>
      <c r="AG15" s="98" t="s">
        <v>36</v>
      </c>
    </row>
    <row r="16" spans="1:35">
      <c r="A16" s="97"/>
      <c r="B16" s="13">
        <f t="shared" si="0"/>
        <v>9</v>
      </c>
      <c r="C16" s="134"/>
      <c r="D16" s="135" t="s">
        <v>1320</v>
      </c>
      <c r="E16" s="142"/>
      <c r="F16" s="22" t="s">
        <v>36</v>
      </c>
      <c r="G16" s="22" t="s">
        <v>22</v>
      </c>
      <c r="H16" s="138" t="s">
        <v>1321</v>
      </c>
      <c r="I16" s="139" t="s">
        <v>1322</v>
      </c>
      <c r="J16" s="24">
        <f>'[2]LP VI'!$A$2-RIGHT(I16,4)</f>
        <v>30</v>
      </c>
      <c r="K16" s="137" t="s">
        <v>36</v>
      </c>
      <c r="L16" s="22" t="s">
        <v>36</v>
      </c>
      <c r="M16" s="13" t="s">
        <v>40</v>
      </c>
      <c r="N16" s="22" t="s">
        <v>36</v>
      </c>
      <c r="O16" s="13" t="s">
        <v>40</v>
      </c>
      <c r="P16" s="22" t="s">
        <v>36</v>
      </c>
      <c r="Q16" s="13" t="s">
        <v>40</v>
      </c>
      <c r="R16" s="22" t="s">
        <v>36</v>
      </c>
      <c r="S16" s="13" t="s">
        <v>40</v>
      </c>
      <c r="T16" s="22" t="s">
        <v>36</v>
      </c>
      <c r="U16" s="22" t="s">
        <v>36</v>
      </c>
      <c r="V16" s="22" t="s">
        <v>36</v>
      </c>
      <c r="W16" s="22" t="s">
        <v>36</v>
      </c>
      <c r="X16" s="22" t="s">
        <v>36</v>
      </c>
      <c r="Y16" s="22" t="s">
        <v>36</v>
      </c>
      <c r="Z16" s="137" t="s">
        <v>55</v>
      </c>
      <c r="AA16" s="194" t="s">
        <v>51</v>
      </c>
      <c r="AB16" s="134" t="s">
        <v>43</v>
      </c>
      <c r="AC16" s="141" t="s">
        <v>52</v>
      </c>
      <c r="AD16" s="43" t="str">
        <f>IF('LP II'!J80&gt;=60,"Lansia"," ")</f>
        <v xml:space="preserve"> </v>
      </c>
      <c r="AE16" s="16"/>
      <c r="AF16" s="104" t="s">
        <v>46</v>
      </c>
      <c r="AG16" s="98" t="s">
        <v>36</v>
      </c>
    </row>
    <row r="17" spans="1:33" ht="15.75" customHeight="1">
      <c r="A17" s="97"/>
      <c r="B17" s="13">
        <f t="shared" si="0"/>
        <v>10</v>
      </c>
      <c r="C17" s="134"/>
      <c r="D17" s="135" t="s">
        <v>1323</v>
      </c>
      <c r="E17" s="142"/>
      <c r="F17" s="22" t="s">
        <v>21</v>
      </c>
      <c r="G17" s="22" t="s">
        <v>36</v>
      </c>
      <c r="H17" s="138" t="s">
        <v>1321</v>
      </c>
      <c r="I17" s="139" t="s">
        <v>1324</v>
      </c>
      <c r="J17" s="24">
        <f>'[2]LP VI'!$A$2-RIGHT(I17,4)</f>
        <v>10</v>
      </c>
      <c r="K17" s="137" t="s">
        <v>36</v>
      </c>
      <c r="L17" s="13" t="s">
        <v>40</v>
      </c>
      <c r="M17" s="22" t="s">
        <v>36</v>
      </c>
      <c r="N17" s="22" t="s">
        <v>36</v>
      </c>
      <c r="O17" s="22" t="s">
        <v>36</v>
      </c>
      <c r="P17" s="22" t="s">
        <v>36</v>
      </c>
      <c r="Q17" s="22" t="s">
        <v>36</v>
      </c>
      <c r="R17" s="22" t="s">
        <v>36</v>
      </c>
      <c r="S17" s="22" t="s">
        <v>36</v>
      </c>
      <c r="T17" s="22" t="s">
        <v>36</v>
      </c>
      <c r="U17" s="22" t="s">
        <v>36</v>
      </c>
      <c r="V17" s="22" t="s">
        <v>36</v>
      </c>
      <c r="W17" s="22" t="s">
        <v>36</v>
      </c>
      <c r="X17" s="13" t="s">
        <v>40</v>
      </c>
      <c r="Y17" s="22" t="s">
        <v>36</v>
      </c>
      <c r="Z17" s="137" t="s">
        <v>41</v>
      </c>
      <c r="AA17" s="194" t="s">
        <v>56</v>
      </c>
      <c r="AB17" s="134" t="s">
        <v>57</v>
      </c>
      <c r="AC17" s="141" t="s">
        <v>58</v>
      </c>
      <c r="AD17" s="43" t="str">
        <f>IF('LP II'!J81&gt;=60,"Lansia"," ")</f>
        <v xml:space="preserve"> </v>
      </c>
      <c r="AE17" s="17" t="s">
        <v>1325</v>
      </c>
      <c r="AF17" s="104" t="s">
        <v>46</v>
      </c>
      <c r="AG17" s="98" t="s">
        <v>36</v>
      </c>
    </row>
    <row r="18" spans="1:33" ht="15.75" customHeight="1">
      <c r="A18" s="97"/>
      <c r="B18" s="13">
        <f t="shared" si="0"/>
        <v>11</v>
      </c>
      <c r="C18" s="134"/>
      <c r="D18" s="135" t="s">
        <v>1326</v>
      </c>
      <c r="E18" s="142"/>
      <c r="F18" s="22" t="s">
        <v>36</v>
      </c>
      <c r="G18" s="22" t="s">
        <v>22</v>
      </c>
      <c r="H18" s="138" t="s">
        <v>1321</v>
      </c>
      <c r="I18" s="139" t="s">
        <v>1327</v>
      </c>
      <c r="J18" s="24">
        <f>'[2]LP VI'!$A$2-RIGHT(I18,4)</f>
        <v>8</v>
      </c>
      <c r="K18" s="137" t="s">
        <v>36</v>
      </c>
      <c r="L18" s="22" t="s">
        <v>36</v>
      </c>
      <c r="M18" s="13" t="s">
        <v>40</v>
      </c>
      <c r="N18" s="22" t="s">
        <v>36</v>
      </c>
      <c r="O18" s="22" t="s">
        <v>36</v>
      </c>
      <c r="P18" s="22" t="s">
        <v>36</v>
      </c>
      <c r="Q18" s="22" t="s">
        <v>36</v>
      </c>
      <c r="R18" s="22" t="s">
        <v>36</v>
      </c>
      <c r="S18" s="22" t="s">
        <v>36</v>
      </c>
      <c r="T18" s="22" t="s">
        <v>36</v>
      </c>
      <c r="U18" s="22" t="s">
        <v>36</v>
      </c>
      <c r="V18" s="22" t="s">
        <v>36</v>
      </c>
      <c r="W18" s="22" t="s">
        <v>36</v>
      </c>
      <c r="X18" s="22" t="s">
        <v>36</v>
      </c>
      <c r="Y18" s="13" t="s">
        <v>40</v>
      </c>
      <c r="Z18" s="137" t="s">
        <v>41</v>
      </c>
      <c r="AA18" s="194" t="s">
        <v>56</v>
      </c>
      <c r="AB18" s="134" t="s">
        <v>57</v>
      </c>
      <c r="AC18" s="141" t="s">
        <v>58</v>
      </c>
      <c r="AD18" s="43" t="str">
        <f>IF('LP II'!J82&gt;=60,"Lansia"," ")</f>
        <v xml:space="preserve"> </v>
      </c>
      <c r="AE18" s="16"/>
      <c r="AF18" s="104" t="s">
        <v>46</v>
      </c>
      <c r="AG18" s="98" t="s">
        <v>36</v>
      </c>
    </row>
    <row r="19" spans="1:33">
      <c r="A19" s="97">
        <v>5</v>
      </c>
      <c r="B19" s="13">
        <f t="shared" si="0"/>
        <v>12</v>
      </c>
      <c r="C19" s="79" t="s">
        <v>1547</v>
      </c>
      <c r="D19" s="135" t="s">
        <v>1328</v>
      </c>
      <c r="E19" s="142" t="s">
        <v>35</v>
      </c>
      <c r="F19" s="22" t="s">
        <v>21</v>
      </c>
      <c r="G19" s="22" t="s">
        <v>36</v>
      </c>
      <c r="H19" s="22" t="s">
        <v>35</v>
      </c>
      <c r="I19" s="22" t="s">
        <v>1329</v>
      </c>
      <c r="J19" s="24">
        <f>'[2]LP VI'!$A$2-RIGHT(I19,4)</f>
        <v>32</v>
      </c>
      <c r="K19" s="137" t="s">
        <v>1330</v>
      </c>
      <c r="L19" s="22" t="s">
        <v>36</v>
      </c>
      <c r="M19" s="22" t="s">
        <v>36</v>
      </c>
      <c r="N19" s="22" t="s">
        <v>36</v>
      </c>
      <c r="O19" s="22" t="s">
        <v>36</v>
      </c>
      <c r="P19" s="13" t="s">
        <v>40</v>
      </c>
      <c r="Q19" s="22" t="s">
        <v>36</v>
      </c>
      <c r="R19" s="13" t="s">
        <v>40</v>
      </c>
      <c r="S19" s="22" t="s">
        <v>36</v>
      </c>
      <c r="T19" s="22" t="s">
        <v>36</v>
      </c>
      <c r="U19" s="22" t="s">
        <v>36</v>
      </c>
      <c r="V19" s="22" t="s">
        <v>36</v>
      </c>
      <c r="W19" s="22" t="s">
        <v>36</v>
      </c>
      <c r="X19" s="22" t="s">
        <v>36</v>
      </c>
      <c r="Y19" s="22" t="s">
        <v>36</v>
      </c>
      <c r="Z19" s="22" t="s">
        <v>36</v>
      </c>
      <c r="AA19" s="22" t="s">
        <v>42</v>
      </c>
      <c r="AB19" s="134" t="s">
        <v>43</v>
      </c>
      <c r="AC19" s="141" t="s">
        <v>44</v>
      </c>
      <c r="AD19" s="43" t="str">
        <f>IF('LP II'!J83&gt;=60,"Lansia"," ")</f>
        <v xml:space="preserve"> </v>
      </c>
      <c r="AE19" s="16"/>
      <c r="AF19" s="104" t="s">
        <v>46</v>
      </c>
      <c r="AG19" s="98" t="s">
        <v>36</v>
      </c>
    </row>
    <row r="20" spans="1:33">
      <c r="A20" s="97"/>
      <c r="B20" s="13">
        <f t="shared" si="0"/>
        <v>13</v>
      </c>
      <c r="C20" s="134"/>
      <c r="D20" s="183" t="s">
        <v>1331</v>
      </c>
      <c r="E20" s="167"/>
      <c r="F20" s="22" t="s">
        <v>36</v>
      </c>
      <c r="G20" s="13" t="s">
        <v>22</v>
      </c>
      <c r="H20" s="13" t="s">
        <v>115</v>
      </c>
      <c r="I20" s="184" t="s">
        <v>1332</v>
      </c>
      <c r="J20" s="24">
        <f>'[2]LP VI'!$A$2-RIGHT(I20,4)</f>
        <v>33</v>
      </c>
      <c r="K20" s="22" t="s">
        <v>36</v>
      </c>
      <c r="L20" s="22" t="s">
        <v>36</v>
      </c>
      <c r="M20" s="13" t="s">
        <v>40</v>
      </c>
      <c r="N20" s="22" t="s">
        <v>36</v>
      </c>
      <c r="O20" s="13" t="s">
        <v>40</v>
      </c>
      <c r="P20" s="22" t="s">
        <v>36</v>
      </c>
      <c r="Q20" s="13" t="s">
        <v>40</v>
      </c>
      <c r="R20" s="22" t="s">
        <v>36</v>
      </c>
      <c r="S20" s="13" t="s">
        <v>40</v>
      </c>
      <c r="T20" s="22" t="s">
        <v>36</v>
      </c>
      <c r="U20" s="22" t="s">
        <v>36</v>
      </c>
      <c r="V20" s="22" t="s">
        <v>36</v>
      </c>
      <c r="W20" s="22" t="s">
        <v>36</v>
      </c>
      <c r="X20" s="22" t="s">
        <v>36</v>
      </c>
      <c r="Y20" s="22" t="s">
        <v>36</v>
      </c>
      <c r="Z20" s="79" t="s">
        <v>55</v>
      </c>
      <c r="AA20" s="79" t="s">
        <v>42</v>
      </c>
      <c r="AB20" s="79" t="s">
        <v>43</v>
      </c>
      <c r="AC20" s="103" t="s">
        <v>52</v>
      </c>
      <c r="AD20" s="43" t="str">
        <f>IF('LP II'!J84&gt;=60,"Lansia"," ")</f>
        <v xml:space="preserve"> </v>
      </c>
      <c r="AE20" s="16"/>
      <c r="AF20" s="104" t="s">
        <v>46</v>
      </c>
      <c r="AG20" s="98" t="s">
        <v>36</v>
      </c>
    </row>
    <row r="21" spans="1:33">
      <c r="A21" s="97"/>
      <c r="B21" s="13">
        <f t="shared" si="0"/>
        <v>14</v>
      </c>
      <c r="C21" s="134"/>
      <c r="D21" s="135" t="s">
        <v>1333</v>
      </c>
      <c r="E21" s="142"/>
      <c r="F21" s="22" t="s">
        <v>21</v>
      </c>
      <c r="G21" s="22" t="s">
        <v>36</v>
      </c>
      <c r="H21" s="138" t="s">
        <v>1122</v>
      </c>
      <c r="I21" s="139" t="s">
        <v>1334</v>
      </c>
      <c r="J21" s="24">
        <f>'[2]LP VI'!$A$2-RIGHT(I21,4)</f>
        <v>7</v>
      </c>
      <c r="K21" s="137" t="s">
        <v>36</v>
      </c>
      <c r="L21" s="13" t="s">
        <v>40</v>
      </c>
      <c r="M21" s="22" t="s">
        <v>36</v>
      </c>
      <c r="N21" s="22" t="s">
        <v>36</v>
      </c>
      <c r="O21" s="22" t="s">
        <v>36</v>
      </c>
      <c r="P21" s="22" t="s">
        <v>36</v>
      </c>
      <c r="Q21" s="22" t="s">
        <v>36</v>
      </c>
      <c r="R21" s="22" t="s">
        <v>36</v>
      </c>
      <c r="S21" s="22" t="s">
        <v>36</v>
      </c>
      <c r="T21" s="22" t="s">
        <v>36</v>
      </c>
      <c r="U21" s="22" t="s">
        <v>36</v>
      </c>
      <c r="V21" s="22" t="s">
        <v>36</v>
      </c>
      <c r="W21" s="22" t="s">
        <v>36</v>
      </c>
      <c r="X21" s="13" t="s">
        <v>40</v>
      </c>
      <c r="Y21" s="22" t="s">
        <v>36</v>
      </c>
      <c r="Z21" s="102" t="s">
        <v>228</v>
      </c>
      <c r="AA21" s="194" t="s">
        <v>36</v>
      </c>
      <c r="AB21" s="134" t="s">
        <v>57</v>
      </c>
      <c r="AC21" s="141" t="s">
        <v>58</v>
      </c>
      <c r="AD21" s="43" t="str">
        <f>IF('LP II'!J85&gt;=60,"Lansia"," ")</f>
        <v xml:space="preserve"> </v>
      </c>
      <c r="AE21" s="17" t="s">
        <v>1306</v>
      </c>
      <c r="AF21" s="104" t="s">
        <v>46</v>
      </c>
      <c r="AG21" s="98" t="s">
        <v>36</v>
      </c>
    </row>
    <row r="22" spans="1:33">
      <c r="A22" s="97"/>
      <c r="B22" s="13">
        <f t="shared" si="0"/>
        <v>15</v>
      </c>
      <c r="C22" s="134"/>
      <c r="D22" s="135" t="s">
        <v>1335</v>
      </c>
      <c r="E22" s="142"/>
      <c r="F22" s="22" t="s">
        <v>36</v>
      </c>
      <c r="G22" s="13" t="s">
        <v>22</v>
      </c>
      <c r="H22" s="138" t="s">
        <v>145</v>
      </c>
      <c r="I22" s="139" t="s">
        <v>1336</v>
      </c>
      <c r="J22" s="24">
        <f>'[2]LP VI'!$A$2-RIGHT(I22,4)</f>
        <v>2</v>
      </c>
      <c r="K22" s="137"/>
      <c r="L22" s="22" t="s">
        <v>36</v>
      </c>
      <c r="M22" s="22" t="s">
        <v>36</v>
      </c>
      <c r="N22" s="22" t="s">
        <v>36</v>
      </c>
      <c r="O22" s="22" t="s">
        <v>36</v>
      </c>
      <c r="P22" s="22" t="s">
        <v>36</v>
      </c>
      <c r="Q22" s="22" t="s">
        <v>36</v>
      </c>
      <c r="R22" s="22" t="s">
        <v>36</v>
      </c>
      <c r="S22" s="22" t="s">
        <v>36</v>
      </c>
      <c r="T22" s="22" t="s">
        <v>36</v>
      </c>
      <c r="U22" s="22" t="s">
        <v>36</v>
      </c>
      <c r="V22" s="22" t="s">
        <v>36</v>
      </c>
      <c r="W22" s="22" t="s">
        <v>36</v>
      </c>
      <c r="X22" s="22" t="s">
        <v>36</v>
      </c>
      <c r="Y22" s="13" t="s">
        <v>40</v>
      </c>
      <c r="Z22" s="102" t="s">
        <v>36</v>
      </c>
      <c r="AA22" s="194" t="s">
        <v>36</v>
      </c>
      <c r="AB22" s="134" t="s">
        <v>57</v>
      </c>
      <c r="AC22" s="141" t="s">
        <v>58</v>
      </c>
      <c r="AD22" s="43" t="str">
        <f>IF('LP II'!J86&gt;=60,"Lansia"," ")</f>
        <v>Lansia</v>
      </c>
      <c r="AE22" s="16"/>
      <c r="AF22" s="104" t="s">
        <v>46</v>
      </c>
      <c r="AG22" s="98" t="s">
        <v>36</v>
      </c>
    </row>
    <row r="23" spans="1:33">
      <c r="A23" s="97">
        <v>6</v>
      </c>
      <c r="B23" s="13">
        <f t="shared" si="0"/>
        <v>16</v>
      </c>
      <c r="C23" s="79" t="s">
        <v>1547</v>
      </c>
      <c r="D23" s="158" t="s">
        <v>1337</v>
      </c>
      <c r="E23" s="79" t="s">
        <v>35</v>
      </c>
      <c r="F23" s="13" t="s">
        <v>21</v>
      </c>
      <c r="G23" s="22" t="s">
        <v>36</v>
      </c>
      <c r="H23" s="79" t="s">
        <v>35</v>
      </c>
      <c r="I23" s="184" t="s">
        <v>1338</v>
      </c>
      <c r="J23" s="24">
        <f>'LP IV'!$A$2-RIGHT(I23,4)</f>
        <v>34</v>
      </c>
      <c r="K23" s="22" t="s">
        <v>927</v>
      </c>
      <c r="L23" s="13" t="s">
        <v>40</v>
      </c>
      <c r="M23" s="22" t="s">
        <v>36</v>
      </c>
      <c r="N23" s="13" t="s">
        <v>40</v>
      </c>
      <c r="O23" s="22" t="s">
        <v>36</v>
      </c>
      <c r="P23" s="22" t="s">
        <v>36</v>
      </c>
      <c r="Q23" s="22" t="s">
        <v>36</v>
      </c>
      <c r="R23" s="13" t="s">
        <v>40</v>
      </c>
      <c r="S23" s="22" t="s">
        <v>36</v>
      </c>
      <c r="T23" s="22" t="s">
        <v>36</v>
      </c>
      <c r="U23" s="22" t="s">
        <v>36</v>
      </c>
      <c r="V23" s="22" t="s">
        <v>36</v>
      </c>
      <c r="W23" s="22" t="s">
        <v>36</v>
      </c>
      <c r="X23" s="22" t="s">
        <v>36</v>
      </c>
      <c r="Y23" s="22" t="s">
        <v>36</v>
      </c>
      <c r="Z23" s="102" t="s">
        <v>55</v>
      </c>
      <c r="AA23" s="102" t="s">
        <v>76</v>
      </c>
      <c r="AB23" s="79" t="s">
        <v>43</v>
      </c>
      <c r="AC23" s="103" t="s">
        <v>44</v>
      </c>
      <c r="AD23" s="43" t="str">
        <f>IF('LP II'!J87&gt;=60,"Lansia"," ")</f>
        <v xml:space="preserve"> </v>
      </c>
      <c r="AE23" s="16"/>
      <c r="AF23" s="104" t="s">
        <v>46</v>
      </c>
      <c r="AG23" s="98" t="s">
        <v>36</v>
      </c>
    </row>
    <row r="24" spans="1:33">
      <c r="A24" s="97"/>
      <c r="B24" s="13">
        <f t="shared" si="0"/>
        <v>17</v>
      </c>
      <c r="C24" s="79"/>
      <c r="D24" s="158" t="s">
        <v>1339</v>
      </c>
      <c r="E24" s="79"/>
      <c r="F24" s="22" t="s">
        <v>36</v>
      </c>
      <c r="G24" s="13" t="s">
        <v>22</v>
      </c>
      <c r="H24" s="79" t="s">
        <v>315</v>
      </c>
      <c r="I24" s="184" t="s">
        <v>1340</v>
      </c>
      <c r="J24" s="24">
        <f>'LP IV'!$A$2-RIGHT(I24,4)</f>
        <v>26</v>
      </c>
      <c r="K24" s="22" t="s">
        <v>36</v>
      </c>
      <c r="L24" s="22" t="s">
        <v>36</v>
      </c>
      <c r="M24" s="13" t="s">
        <v>40</v>
      </c>
      <c r="N24" s="22" t="s">
        <v>36</v>
      </c>
      <c r="O24" s="13" t="s">
        <v>40</v>
      </c>
      <c r="P24" s="22" t="s">
        <v>36</v>
      </c>
      <c r="Q24" s="22" t="s">
        <v>36</v>
      </c>
      <c r="R24" s="22" t="s">
        <v>36</v>
      </c>
      <c r="S24" s="13" t="s">
        <v>40</v>
      </c>
      <c r="T24" s="22" t="s">
        <v>36</v>
      </c>
      <c r="U24" s="22" t="s">
        <v>36</v>
      </c>
      <c r="V24" s="22" t="s">
        <v>36</v>
      </c>
      <c r="W24" s="22" t="s">
        <v>36</v>
      </c>
      <c r="X24" s="22" t="s">
        <v>36</v>
      </c>
      <c r="Y24" s="22" t="s">
        <v>36</v>
      </c>
      <c r="Z24" s="102" t="s">
        <v>55</v>
      </c>
      <c r="AA24" s="102" t="s">
        <v>51</v>
      </c>
      <c r="AB24" s="79" t="s">
        <v>43</v>
      </c>
      <c r="AC24" s="103" t="s">
        <v>52</v>
      </c>
      <c r="AD24" s="43" t="str">
        <f>IF('LP II'!J88&gt;=60,"Lansia"," ")</f>
        <v xml:space="preserve"> </v>
      </c>
      <c r="AE24" s="17" t="s">
        <v>1341</v>
      </c>
      <c r="AF24" s="104" t="s">
        <v>46</v>
      </c>
      <c r="AG24" s="98" t="s">
        <v>36</v>
      </c>
    </row>
    <row r="25" spans="1:33">
      <c r="A25" s="97"/>
      <c r="B25" s="13">
        <f t="shared" si="0"/>
        <v>18</v>
      </c>
      <c r="C25" s="79"/>
      <c r="D25" s="158" t="s">
        <v>1342</v>
      </c>
      <c r="E25" s="79"/>
      <c r="F25" s="13" t="s">
        <v>21</v>
      </c>
      <c r="G25" s="22" t="s">
        <v>36</v>
      </c>
      <c r="H25" s="79" t="s">
        <v>813</v>
      </c>
      <c r="I25" s="184" t="s">
        <v>1343</v>
      </c>
      <c r="J25" s="24">
        <f>'LP IV'!$A$2-RIGHT(I25,4)</f>
        <v>9</v>
      </c>
      <c r="K25" s="22" t="s">
        <v>36</v>
      </c>
      <c r="L25" s="22" t="s">
        <v>36</v>
      </c>
      <c r="M25" s="22" t="s">
        <v>36</v>
      </c>
      <c r="N25" s="22" t="s">
        <v>36</v>
      </c>
      <c r="O25" s="22" t="s">
        <v>36</v>
      </c>
      <c r="P25" s="22" t="s">
        <v>36</v>
      </c>
      <c r="Q25" s="22" t="s">
        <v>36</v>
      </c>
      <c r="R25" s="22" t="s">
        <v>36</v>
      </c>
      <c r="S25" s="22" t="s">
        <v>36</v>
      </c>
      <c r="T25" s="22" t="s">
        <v>36</v>
      </c>
      <c r="U25" s="22" t="s">
        <v>36</v>
      </c>
      <c r="V25" s="22" t="s">
        <v>36</v>
      </c>
      <c r="W25" s="22" t="s">
        <v>36</v>
      </c>
      <c r="X25" s="13" t="s">
        <v>40</v>
      </c>
      <c r="Y25" s="22" t="s">
        <v>36</v>
      </c>
      <c r="Z25" s="102" t="s">
        <v>41</v>
      </c>
      <c r="AA25" s="102" t="s">
        <v>36</v>
      </c>
      <c r="AB25" s="79" t="s">
        <v>57</v>
      </c>
      <c r="AC25" s="103" t="s">
        <v>58</v>
      </c>
      <c r="AD25" s="43" t="str">
        <f>IF('LP II'!J89&gt;=60,"Lansia"," ")</f>
        <v xml:space="preserve"> </v>
      </c>
      <c r="AE25" s="16"/>
      <c r="AF25" s="104" t="s">
        <v>46</v>
      </c>
      <c r="AG25" s="98" t="s">
        <v>36</v>
      </c>
    </row>
    <row r="26" spans="1:33">
      <c r="A26" s="97">
        <v>7</v>
      </c>
      <c r="B26" s="13">
        <f t="shared" si="0"/>
        <v>19</v>
      </c>
      <c r="C26" s="79" t="s">
        <v>1547</v>
      </c>
      <c r="D26" s="158" t="s">
        <v>1344</v>
      </c>
      <c r="E26" s="13" t="s">
        <v>35</v>
      </c>
      <c r="F26" s="13" t="s">
        <v>21</v>
      </c>
      <c r="G26" s="22" t="s">
        <v>36</v>
      </c>
      <c r="H26" s="13" t="s">
        <v>65</v>
      </c>
      <c r="I26" s="184" t="s">
        <v>1345</v>
      </c>
      <c r="J26" s="24">
        <f>'LP IV'!$A$2-RIGHT(I26,4)</f>
        <v>63</v>
      </c>
      <c r="K26" s="13" t="s">
        <v>150</v>
      </c>
      <c r="L26" s="13" t="s">
        <v>40</v>
      </c>
      <c r="M26" s="22" t="s">
        <v>36</v>
      </c>
      <c r="N26" s="13" t="s">
        <v>40</v>
      </c>
      <c r="O26" s="22" t="s">
        <v>36</v>
      </c>
      <c r="P26" s="13" t="s">
        <v>40</v>
      </c>
      <c r="Q26" s="22" t="s">
        <v>36</v>
      </c>
      <c r="R26" s="13" t="s">
        <v>40</v>
      </c>
      <c r="S26" s="22" t="s">
        <v>36</v>
      </c>
      <c r="T26" s="22" t="s">
        <v>36</v>
      </c>
      <c r="U26" s="22" t="s">
        <v>36</v>
      </c>
      <c r="V26" s="22" t="s">
        <v>36</v>
      </c>
      <c r="W26" s="22" t="s">
        <v>36</v>
      </c>
      <c r="X26" s="22" t="s">
        <v>36</v>
      </c>
      <c r="Y26" s="22" t="s">
        <v>36</v>
      </c>
      <c r="Z26" s="79" t="s">
        <v>61</v>
      </c>
      <c r="AA26" s="79" t="s">
        <v>106</v>
      </c>
      <c r="AB26" s="79" t="s">
        <v>43</v>
      </c>
      <c r="AC26" s="103" t="s">
        <v>44</v>
      </c>
      <c r="AD26" s="43" t="str">
        <f>IF('LP II'!J90&gt;=60,"Lansia"," ")</f>
        <v xml:space="preserve"> </v>
      </c>
      <c r="AE26" s="16"/>
      <c r="AF26" s="104" t="s">
        <v>46</v>
      </c>
      <c r="AG26" s="98" t="s">
        <v>36</v>
      </c>
    </row>
    <row r="27" spans="1:33">
      <c r="A27" s="97"/>
      <c r="B27" s="13">
        <f t="shared" si="0"/>
        <v>20</v>
      </c>
      <c r="C27" s="79"/>
      <c r="D27" s="158" t="s">
        <v>1346</v>
      </c>
      <c r="E27" s="13"/>
      <c r="F27" s="22" t="s">
        <v>36</v>
      </c>
      <c r="G27" s="13" t="s">
        <v>22</v>
      </c>
      <c r="H27" s="13" t="s">
        <v>527</v>
      </c>
      <c r="I27" s="184" t="s">
        <v>1347</v>
      </c>
      <c r="J27" s="24">
        <f>'LP IV'!$A$2-RIGHT(I27,4)</f>
        <v>57</v>
      </c>
      <c r="K27" s="22" t="s">
        <v>36</v>
      </c>
      <c r="L27" s="22" t="s">
        <v>36</v>
      </c>
      <c r="M27" s="13" t="s">
        <v>40</v>
      </c>
      <c r="N27" s="22" t="s">
        <v>36</v>
      </c>
      <c r="O27" s="13" t="s">
        <v>40</v>
      </c>
      <c r="P27" s="22" t="s">
        <v>36</v>
      </c>
      <c r="Q27" s="13" t="s">
        <v>40</v>
      </c>
      <c r="R27" s="22" t="s">
        <v>36</v>
      </c>
      <c r="S27" s="13" t="s">
        <v>40</v>
      </c>
      <c r="T27" s="22" t="s">
        <v>36</v>
      </c>
      <c r="U27" s="22" t="s">
        <v>36</v>
      </c>
      <c r="V27" s="22" t="s">
        <v>36</v>
      </c>
      <c r="W27" s="22" t="s">
        <v>36</v>
      </c>
      <c r="X27" s="22" t="s">
        <v>36</v>
      </c>
      <c r="Y27" s="22" t="s">
        <v>36</v>
      </c>
      <c r="Z27" s="79" t="s">
        <v>41</v>
      </c>
      <c r="AA27" s="79" t="s">
        <v>51</v>
      </c>
      <c r="AB27" s="79" t="s">
        <v>43</v>
      </c>
      <c r="AC27" s="103" t="s">
        <v>52</v>
      </c>
      <c r="AD27" s="43" t="str">
        <f>IF('LP II'!J91&gt;=60,"Lansia"," ")</f>
        <v xml:space="preserve"> </v>
      </c>
      <c r="AE27" s="16"/>
      <c r="AF27" s="104" t="s">
        <v>46</v>
      </c>
      <c r="AG27" s="98" t="s">
        <v>36</v>
      </c>
    </row>
    <row r="28" spans="1:33">
      <c r="A28" s="97"/>
      <c r="B28" s="13">
        <f t="shared" si="0"/>
        <v>21</v>
      </c>
      <c r="C28" s="79"/>
      <c r="D28" s="158" t="s">
        <v>1348</v>
      </c>
      <c r="E28" s="13"/>
      <c r="F28" s="13" t="s">
        <v>21</v>
      </c>
      <c r="G28" s="22" t="s">
        <v>36</v>
      </c>
      <c r="H28" s="13" t="s">
        <v>1349</v>
      </c>
      <c r="I28" s="184" t="s">
        <v>1350</v>
      </c>
      <c r="J28" s="24">
        <f>'LP IV'!$A$2-RIGHT(I28,4)</f>
        <v>30</v>
      </c>
      <c r="K28" s="22" t="s">
        <v>36</v>
      </c>
      <c r="L28" s="13" t="s">
        <v>40</v>
      </c>
      <c r="M28" s="22" t="s">
        <v>36</v>
      </c>
      <c r="N28" s="13" t="s">
        <v>40</v>
      </c>
      <c r="O28" s="22" t="s">
        <v>36</v>
      </c>
      <c r="P28" s="22" t="s">
        <v>36</v>
      </c>
      <c r="Q28" s="22" t="s">
        <v>36</v>
      </c>
      <c r="R28" s="22" t="s">
        <v>36</v>
      </c>
      <c r="S28" s="22" t="s">
        <v>36</v>
      </c>
      <c r="T28" s="13" t="s">
        <v>40</v>
      </c>
      <c r="U28" s="22" t="s">
        <v>36</v>
      </c>
      <c r="V28" s="22" t="s">
        <v>36</v>
      </c>
      <c r="W28" s="22" t="s">
        <v>36</v>
      </c>
      <c r="X28" s="22" t="s">
        <v>36</v>
      </c>
      <c r="Y28" s="22" t="s">
        <v>36</v>
      </c>
      <c r="Z28" s="79" t="s">
        <v>75</v>
      </c>
      <c r="AA28" s="22" t="s">
        <v>36</v>
      </c>
      <c r="AB28" s="79" t="s">
        <v>57</v>
      </c>
      <c r="AC28" s="103" t="s">
        <v>58</v>
      </c>
      <c r="AD28" s="43" t="str">
        <f>IF('LP II'!J92&gt;=60,"Lansia"," ")</f>
        <v xml:space="preserve"> </v>
      </c>
      <c r="AE28" s="16"/>
      <c r="AF28" s="104" t="s">
        <v>46</v>
      </c>
      <c r="AG28" s="98" t="s">
        <v>36</v>
      </c>
    </row>
    <row r="29" spans="1:33">
      <c r="A29" s="97"/>
      <c r="B29" s="13">
        <f t="shared" si="0"/>
        <v>22</v>
      </c>
      <c r="C29" s="79"/>
      <c r="D29" s="158" t="s">
        <v>1351</v>
      </c>
      <c r="E29" s="13"/>
      <c r="F29" s="22" t="s">
        <v>36</v>
      </c>
      <c r="G29" s="13" t="s">
        <v>22</v>
      </c>
      <c r="H29" s="13" t="s">
        <v>35</v>
      </c>
      <c r="I29" s="184" t="s">
        <v>1352</v>
      </c>
      <c r="J29" s="24">
        <f>'LP IV'!$A$2-RIGHT(I29,4)</f>
        <v>19</v>
      </c>
      <c r="K29" s="22" t="s">
        <v>36</v>
      </c>
      <c r="L29" s="22" t="s">
        <v>36</v>
      </c>
      <c r="M29" s="13" t="s">
        <v>40</v>
      </c>
      <c r="N29" s="22" t="s">
        <v>36</v>
      </c>
      <c r="O29" s="22" t="s">
        <v>36</v>
      </c>
      <c r="P29" s="22" t="s">
        <v>36</v>
      </c>
      <c r="Q29" s="22" t="s">
        <v>36</v>
      </c>
      <c r="R29" s="22" t="s">
        <v>36</v>
      </c>
      <c r="S29" s="22" t="s">
        <v>36</v>
      </c>
      <c r="T29" s="22" t="s">
        <v>36</v>
      </c>
      <c r="U29" s="13" t="s">
        <v>40</v>
      </c>
      <c r="V29" s="22" t="s">
        <v>36</v>
      </c>
      <c r="W29" s="22" t="s">
        <v>36</v>
      </c>
      <c r="X29" s="22" t="s">
        <v>36</v>
      </c>
      <c r="Y29" s="22" t="s">
        <v>36</v>
      </c>
      <c r="Z29" s="79" t="s">
        <v>75</v>
      </c>
      <c r="AA29" s="22" t="s">
        <v>94</v>
      </c>
      <c r="AB29" s="79" t="s">
        <v>57</v>
      </c>
      <c r="AC29" s="103" t="s">
        <v>58</v>
      </c>
      <c r="AD29" s="43" t="str">
        <f>IF('LP II'!J93&gt;=60,"Lansia"," ")</f>
        <v xml:space="preserve"> </v>
      </c>
      <c r="AE29" s="16"/>
      <c r="AF29" s="104" t="s">
        <v>46</v>
      </c>
      <c r="AG29" s="98" t="s">
        <v>36</v>
      </c>
    </row>
    <row r="30" spans="1:33">
      <c r="A30" s="97"/>
      <c r="B30" s="13">
        <f t="shared" si="0"/>
        <v>23</v>
      </c>
      <c r="C30" s="79"/>
      <c r="D30" s="135" t="s">
        <v>1353</v>
      </c>
      <c r="E30" s="142" t="s">
        <v>35</v>
      </c>
      <c r="F30" s="13" t="s">
        <v>21</v>
      </c>
      <c r="G30" s="22" t="s">
        <v>36</v>
      </c>
      <c r="H30" s="138" t="s">
        <v>813</v>
      </c>
      <c r="I30" s="139" t="s">
        <v>825</v>
      </c>
      <c r="J30" s="213">
        <f>'[2]LP VI'!$A$2-RIGHT(I30,4)</f>
        <v>39</v>
      </c>
      <c r="K30" s="22" t="s">
        <v>36</v>
      </c>
      <c r="L30" s="13" t="s">
        <v>40</v>
      </c>
      <c r="M30" s="22" t="s">
        <v>36</v>
      </c>
      <c r="N30" s="13" t="s">
        <v>40</v>
      </c>
      <c r="O30" s="22" t="s">
        <v>36</v>
      </c>
      <c r="P30" s="22" t="s">
        <v>36</v>
      </c>
      <c r="Q30" s="22" t="s">
        <v>36</v>
      </c>
      <c r="R30" s="13" t="s">
        <v>40</v>
      </c>
      <c r="S30" s="22" t="s">
        <v>36</v>
      </c>
      <c r="T30" s="22" t="s">
        <v>36</v>
      </c>
      <c r="U30" s="22" t="s">
        <v>36</v>
      </c>
      <c r="V30" s="22" t="s">
        <v>36</v>
      </c>
      <c r="W30" s="22" t="s">
        <v>36</v>
      </c>
      <c r="X30" s="22" t="s">
        <v>36</v>
      </c>
      <c r="Y30" s="22" t="s">
        <v>36</v>
      </c>
      <c r="Z30" s="194" t="s">
        <v>1354</v>
      </c>
      <c r="AA30" s="194" t="s">
        <v>36</v>
      </c>
      <c r="AB30" s="79" t="s">
        <v>43</v>
      </c>
      <c r="AC30" s="141" t="s">
        <v>58</v>
      </c>
      <c r="AD30" s="43" t="str">
        <f>IF('LP II'!J94&gt;=60,"Lansia"," ")</f>
        <v xml:space="preserve"> </v>
      </c>
      <c r="AE30" s="16"/>
      <c r="AF30" s="104"/>
      <c r="AG30" s="98"/>
    </row>
    <row r="31" spans="1:33">
      <c r="A31" s="97"/>
      <c r="B31" s="13">
        <f t="shared" si="0"/>
        <v>24</v>
      </c>
      <c r="C31" s="79"/>
      <c r="D31" s="135" t="s">
        <v>1355</v>
      </c>
      <c r="E31" s="142"/>
      <c r="F31" s="22" t="s">
        <v>36</v>
      </c>
      <c r="G31" s="13" t="s">
        <v>22</v>
      </c>
      <c r="H31" s="138" t="s">
        <v>948</v>
      </c>
      <c r="I31" s="139" t="s">
        <v>1356</v>
      </c>
      <c r="J31" s="213">
        <f>'[2]LP VI'!$A$2-RIGHT(I31,4)</f>
        <v>31</v>
      </c>
      <c r="K31" s="22" t="s">
        <v>36</v>
      </c>
      <c r="L31" s="22" t="s">
        <v>36</v>
      </c>
      <c r="M31" s="13" t="s">
        <v>40</v>
      </c>
      <c r="N31" s="22" t="s">
        <v>36</v>
      </c>
      <c r="O31" s="13" t="s">
        <v>40</v>
      </c>
      <c r="P31" s="22" t="s">
        <v>36</v>
      </c>
      <c r="Q31" s="22" t="s">
        <v>36</v>
      </c>
      <c r="R31" s="22" t="s">
        <v>36</v>
      </c>
      <c r="S31" s="13" t="s">
        <v>40</v>
      </c>
      <c r="T31" s="22" t="s">
        <v>36</v>
      </c>
      <c r="U31" s="22" t="s">
        <v>36</v>
      </c>
      <c r="V31" s="22" t="s">
        <v>36</v>
      </c>
      <c r="W31" s="22" t="s">
        <v>36</v>
      </c>
      <c r="X31" s="22" t="s">
        <v>36</v>
      </c>
      <c r="Y31" s="22" t="s">
        <v>36</v>
      </c>
      <c r="Z31" s="194" t="s">
        <v>75</v>
      </c>
      <c r="AA31" s="194" t="s">
        <v>36</v>
      </c>
      <c r="AB31" s="79" t="s">
        <v>43</v>
      </c>
      <c r="AC31" s="141" t="s">
        <v>1107</v>
      </c>
      <c r="AD31" s="43" t="str">
        <f>IF('LP II'!J95&gt;=60,"Lansia"," ")</f>
        <v xml:space="preserve"> </v>
      </c>
      <c r="AE31" s="16"/>
      <c r="AF31" s="104"/>
      <c r="AG31" s="98"/>
    </row>
    <row r="32" spans="1:33">
      <c r="A32" s="97"/>
      <c r="B32" s="13">
        <f t="shared" si="0"/>
        <v>25</v>
      </c>
      <c r="C32" s="79"/>
      <c r="D32" s="135" t="s">
        <v>1357</v>
      </c>
      <c r="E32" s="142"/>
      <c r="F32" s="22" t="s">
        <v>36</v>
      </c>
      <c r="G32" s="13" t="s">
        <v>22</v>
      </c>
      <c r="H32" s="138" t="s">
        <v>490</v>
      </c>
      <c r="I32" s="139" t="s">
        <v>1358</v>
      </c>
      <c r="J32" s="213">
        <f>'[2]LP VI'!$A$2-RIGHT(I32,4)</f>
        <v>4</v>
      </c>
      <c r="K32" s="22" t="s">
        <v>36</v>
      </c>
      <c r="L32" s="22" t="s">
        <v>36</v>
      </c>
      <c r="M32" s="13" t="s">
        <v>40</v>
      </c>
      <c r="N32" s="22" t="s">
        <v>36</v>
      </c>
      <c r="O32" s="22" t="s">
        <v>36</v>
      </c>
      <c r="P32" s="22" t="s">
        <v>36</v>
      </c>
      <c r="Q32" s="22" t="s">
        <v>36</v>
      </c>
      <c r="R32" s="22" t="s">
        <v>36</v>
      </c>
      <c r="S32" s="22" t="s">
        <v>36</v>
      </c>
      <c r="T32" s="22" t="s">
        <v>36</v>
      </c>
      <c r="U32" s="22" t="s">
        <v>36</v>
      </c>
      <c r="V32" s="22" t="s">
        <v>36</v>
      </c>
      <c r="W32" s="22" t="s">
        <v>36</v>
      </c>
      <c r="X32" s="22" t="s">
        <v>36</v>
      </c>
      <c r="Y32" s="13" t="s">
        <v>40</v>
      </c>
      <c r="Z32" s="22" t="s">
        <v>36</v>
      </c>
      <c r="AA32" s="194" t="s">
        <v>36</v>
      </c>
      <c r="AB32" s="134" t="s">
        <v>57</v>
      </c>
      <c r="AC32" s="22" t="s">
        <v>119</v>
      </c>
      <c r="AD32" s="43" t="str">
        <f>IF('LP II'!J96&gt;=60,"Lansia"," ")</f>
        <v xml:space="preserve"> </v>
      </c>
      <c r="AE32" s="16"/>
      <c r="AF32" s="104"/>
      <c r="AG32" s="98"/>
    </row>
    <row r="33" spans="1:33">
      <c r="A33" s="97">
        <v>8</v>
      </c>
      <c r="B33" s="13">
        <f t="shared" si="0"/>
        <v>26</v>
      </c>
      <c r="C33" s="79" t="s">
        <v>1547</v>
      </c>
      <c r="D33" s="183" t="s">
        <v>1359</v>
      </c>
      <c r="E33" s="167" t="s">
        <v>35</v>
      </c>
      <c r="F33" s="13" t="s">
        <v>21</v>
      </c>
      <c r="G33" s="22" t="s">
        <v>36</v>
      </c>
      <c r="H33" s="13" t="s">
        <v>948</v>
      </c>
      <c r="I33" s="184" t="s">
        <v>1360</v>
      </c>
      <c r="J33" s="24">
        <f>'[2]LP VI'!$A$2-RIGHT(I33,4)</f>
        <v>42</v>
      </c>
      <c r="K33" s="13" t="s">
        <v>1361</v>
      </c>
      <c r="L33" s="13" t="s">
        <v>40</v>
      </c>
      <c r="M33" s="22" t="s">
        <v>36</v>
      </c>
      <c r="N33" s="13" t="s">
        <v>40</v>
      </c>
      <c r="O33" s="22" t="s">
        <v>36</v>
      </c>
      <c r="P33" s="13" t="s">
        <v>40</v>
      </c>
      <c r="Q33" s="22" t="s">
        <v>36</v>
      </c>
      <c r="R33" s="13" t="s">
        <v>40</v>
      </c>
      <c r="S33" s="22" t="s">
        <v>36</v>
      </c>
      <c r="T33" s="22" t="s">
        <v>36</v>
      </c>
      <c r="U33" s="22" t="s">
        <v>36</v>
      </c>
      <c r="V33" s="22" t="s">
        <v>36</v>
      </c>
      <c r="W33" s="22" t="s">
        <v>36</v>
      </c>
      <c r="X33" s="22" t="s">
        <v>36</v>
      </c>
      <c r="Y33" s="22" t="s">
        <v>36</v>
      </c>
      <c r="Z33" s="22" t="s">
        <v>41</v>
      </c>
      <c r="AA33" s="79" t="s">
        <v>106</v>
      </c>
      <c r="AB33" s="79" t="s">
        <v>43</v>
      </c>
      <c r="AC33" s="103" t="s">
        <v>44</v>
      </c>
      <c r="AD33" s="43" t="str">
        <f>IF('LP II'!J97&gt;=60,"Lansia"," ")</f>
        <v xml:space="preserve"> </v>
      </c>
      <c r="AE33" s="16"/>
      <c r="AF33" s="104" t="s">
        <v>46</v>
      </c>
      <c r="AG33" s="98" t="s">
        <v>36</v>
      </c>
    </row>
    <row r="34" spans="1:33">
      <c r="A34" s="97"/>
      <c r="B34" s="13">
        <f t="shared" si="0"/>
        <v>27</v>
      </c>
      <c r="C34" s="134"/>
      <c r="D34" s="183" t="s">
        <v>1362</v>
      </c>
      <c r="E34" s="167"/>
      <c r="F34" s="22" t="s">
        <v>36</v>
      </c>
      <c r="G34" s="13" t="s">
        <v>22</v>
      </c>
      <c r="H34" s="13" t="s">
        <v>1363</v>
      </c>
      <c r="I34" s="184" t="s">
        <v>1364</v>
      </c>
      <c r="J34" s="24">
        <f>'[2]LP VI'!$A$2-RIGHT(I34,4)</f>
        <v>39</v>
      </c>
      <c r="K34" s="22" t="s">
        <v>36</v>
      </c>
      <c r="L34" s="22" t="s">
        <v>36</v>
      </c>
      <c r="M34" s="13" t="s">
        <v>40</v>
      </c>
      <c r="N34" s="22" t="s">
        <v>36</v>
      </c>
      <c r="O34" s="13" t="s">
        <v>40</v>
      </c>
      <c r="P34" s="22" t="s">
        <v>36</v>
      </c>
      <c r="Q34" s="13" t="s">
        <v>40</v>
      </c>
      <c r="R34" s="22" t="s">
        <v>36</v>
      </c>
      <c r="S34" s="13" t="s">
        <v>40</v>
      </c>
      <c r="T34" s="22" t="s">
        <v>36</v>
      </c>
      <c r="U34" s="22" t="s">
        <v>36</v>
      </c>
      <c r="V34" s="22" t="s">
        <v>36</v>
      </c>
      <c r="W34" s="22" t="s">
        <v>36</v>
      </c>
      <c r="X34" s="22" t="s">
        <v>36</v>
      </c>
      <c r="Y34" s="22" t="s">
        <v>36</v>
      </c>
      <c r="Z34" s="22" t="s">
        <v>41</v>
      </c>
      <c r="AA34" s="79" t="s">
        <v>106</v>
      </c>
      <c r="AB34" s="79" t="s">
        <v>43</v>
      </c>
      <c r="AC34" s="103" t="s">
        <v>52</v>
      </c>
      <c r="AD34" s="43" t="str">
        <f>IF('LP II'!J98&gt;=60,"Lansia"," ")</f>
        <v>Lansia</v>
      </c>
      <c r="AE34" s="16" t="s">
        <v>1300</v>
      </c>
      <c r="AF34" s="104" t="s">
        <v>46</v>
      </c>
      <c r="AG34" s="98" t="s">
        <v>36</v>
      </c>
    </row>
    <row r="35" spans="1:33">
      <c r="A35" s="97"/>
      <c r="B35" s="13">
        <f t="shared" si="0"/>
        <v>28</v>
      </c>
      <c r="C35" s="134"/>
      <c r="D35" s="183" t="s">
        <v>1365</v>
      </c>
      <c r="E35" s="167"/>
      <c r="F35" s="13" t="s">
        <v>21</v>
      </c>
      <c r="G35" s="22" t="s">
        <v>36</v>
      </c>
      <c r="H35" s="13" t="s">
        <v>35</v>
      </c>
      <c r="I35" s="184" t="s">
        <v>1366</v>
      </c>
      <c r="J35" s="24">
        <f>'[2]LP VI'!$A$2-RIGHT(I35,4)</f>
        <v>19</v>
      </c>
      <c r="K35" s="22" t="s">
        <v>36</v>
      </c>
      <c r="L35" s="13" t="s">
        <v>40</v>
      </c>
      <c r="M35" s="22" t="s">
        <v>36</v>
      </c>
      <c r="N35" s="22" t="s">
        <v>36</v>
      </c>
      <c r="O35" s="22" t="s">
        <v>36</v>
      </c>
      <c r="P35" s="22" t="s">
        <v>36</v>
      </c>
      <c r="Q35" s="22" t="s">
        <v>36</v>
      </c>
      <c r="R35" s="22" t="s">
        <v>36</v>
      </c>
      <c r="S35" s="22" t="s">
        <v>36</v>
      </c>
      <c r="T35" s="13" t="s">
        <v>40</v>
      </c>
      <c r="U35" s="22" t="s">
        <v>36</v>
      </c>
      <c r="V35" s="22" t="s">
        <v>36</v>
      </c>
      <c r="W35" s="22" t="s">
        <v>36</v>
      </c>
      <c r="X35" s="22" t="s">
        <v>36</v>
      </c>
      <c r="Y35" s="22" t="s">
        <v>36</v>
      </c>
      <c r="Z35" s="22" t="s">
        <v>55</v>
      </c>
      <c r="AA35" s="79" t="s">
        <v>56</v>
      </c>
      <c r="AB35" s="79" t="s">
        <v>57</v>
      </c>
      <c r="AC35" s="103" t="s">
        <v>58</v>
      </c>
      <c r="AD35" s="43" t="str">
        <f>IF('LP II'!J99&gt;=60,"Lansia"," ")</f>
        <v xml:space="preserve"> </v>
      </c>
      <c r="AE35" s="16"/>
      <c r="AF35" s="104" t="s">
        <v>46</v>
      </c>
      <c r="AG35" s="98" t="s">
        <v>36</v>
      </c>
    </row>
    <row r="36" spans="1:33">
      <c r="A36" s="97"/>
      <c r="B36" s="13">
        <f t="shared" si="0"/>
        <v>29</v>
      </c>
      <c r="C36" s="134"/>
      <c r="D36" s="183" t="s">
        <v>1367</v>
      </c>
      <c r="E36" s="167"/>
      <c r="F36" s="22" t="s">
        <v>36</v>
      </c>
      <c r="G36" s="22" t="s">
        <v>22</v>
      </c>
      <c r="H36" s="13" t="s">
        <v>35</v>
      </c>
      <c r="I36" s="184" t="s">
        <v>1368</v>
      </c>
      <c r="J36" s="24">
        <f>'[2]LP VI'!$A$2-RIGHT(I36,4)</f>
        <v>4</v>
      </c>
      <c r="K36" s="22" t="s">
        <v>36</v>
      </c>
      <c r="L36" s="22" t="s">
        <v>36</v>
      </c>
      <c r="M36" s="13" t="s">
        <v>40</v>
      </c>
      <c r="N36" s="22" t="s">
        <v>36</v>
      </c>
      <c r="O36" s="22" t="s">
        <v>36</v>
      </c>
      <c r="P36" s="22" t="s">
        <v>36</v>
      </c>
      <c r="Q36" s="22" t="s">
        <v>36</v>
      </c>
      <c r="R36" s="22" t="s">
        <v>36</v>
      </c>
      <c r="S36" s="22" t="s">
        <v>36</v>
      </c>
      <c r="T36" s="22" t="s">
        <v>36</v>
      </c>
      <c r="U36" s="22" t="s">
        <v>36</v>
      </c>
      <c r="V36" s="22" t="s">
        <v>36</v>
      </c>
      <c r="W36" s="22" t="s">
        <v>36</v>
      </c>
      <c r="X36" s="22" t="s">
        <v>36</v>
      </c>
      <c r="Y36" s="13" t="s">
        <v>40</v>
      </c>
      <c r="Z36" s="102" t="s">
        <v>36</v>
      </c>
      <c r="AA36" s="194" t="s">
        <v>36</v>
      </c>
      <c r="AB36" s="134" t="s">
        <v>57</v>
      </c>
      <c r="AC36" s="141" t="s">
        <v>58</v>
      </c>
      <c r="AD36" s="43" t="str">
        <f>IF('LP II'!J100&gt;=60,"Lansia"," ")</f>
        <v xml:space="preserve"> </v>
      </c>
      <c r="AE36" s="16"/>
      <c r="AF36" s="104" t="s">
        <v>46</v>
      </c>
      <c r="AG36" s="98" t="s">
        <v>36</v>
      </c>
    </row>
    <row r="37" spans="1:33">
      <c r="A37" s="97">
        <v>9</v>
      </c>
      <c r="B37" s="13">
        <f t="shared" si="0"/>
        <v>30</v>
      </c>
      <c r="C37" s="79" t="s">
        <v>1547</v>
      </c>
      <c r="D37" s="135" t="s">
        <v>1369</v>
      </c>
      <c r="E37" s="142" t="s">
        <v>35</v>
      </c>
      <c r="F37" s="22" t="s">
        <v>21</v>
      </c>
      <c r="G37" s="22" t="s">
        <v>36</v>
      </c>
      <c r="H37" s="138" t="s">
        <v>70</v>
      </c>
      <c r="I37" s="139" t="s">
        <v>1370</v>
      </c>
      <c r="J37" s="24">
        <f>'[2]LP VI'!$A$2-RIGHT(I37,4)</f>
        <v>34</v>
      </c>
      <c r="K37" s="22" t="s">
        <v>1371</v>
      </c>
      <c r="L37" s="22" t="s">
        <v>40</v>
      </c>
      <c r="M37" s="13" t="s">
        <v>36</v>
      </c>
      <c r="N37" s="22" t="s">
        <v>40</v>
      </c>
      <c r="O37" s="13" t="s">
        <v>36</v>
      </c>
      <c r="P37" s="22" t="s">
        <v>40</v>
      </c>
      <c r="Q37" s="22" t="s">
        <v>36</v>
      </c>
      <c r="R37" s="22" t="s">
        <v>40</v>
      </c>
      <c r="S37" s="13" t="s">
        <v>36</v>
      </c>
      <c r="T37" s="22" t="s">
        <v>36</v>
      </c>
      <c r="U37" s="22" t="s">
        <v>36</v>
      </c>
      <c r="V37" s="22" t="s">
        <v>36</v>
      </c>
      <c r="W37" s="22" t="s">
        <v>36</v>
      </c>
      <c r="X37" s="22" t="s">
        <v>36</v>
      </c>
      <c r="Y37" s="22" t="s">
        <v>36</v>
      </c>
      <c r="Z37" s="137" t="s">
        <v>154</v>
      </c>
      <c r="AA37" s="194" t="s">
        <v>76</v>
      </c>
      <c r="AB37" s="134" t="s">
        <v>43</v>
      </c>
      <c r="AC37" s="141" t="s">
        <v>44</v>
      </c>
      <c r="AD37" s="43" t="str">
        <f>IF('LP II'!J101&gt;=60,"Lansia"," ")</f>
        <v xml:space="preserve"> </v>
      </c>
      <c r="AE37" s="17" t="s">
        <v>1325</v>
      </c>
      <c r="AF37" s="104" t="s">
        <v>46</v>
      </c>
      <c r="AG37" s="98" t="s">
        <v>36</v>
      </c>
    </row>
    <row r="38" spans="1:33">
      <c r="A38" s="97"/>
      <c r="B38" s="13">
        <f t="shared" si="0"/>
        <v>31</v>
      </c>
      <c r="C38" s="134"/>
      <c r="D38" s="135" t="s">
        <v>1372</v>
      </c>
      <c r="E38" s="142"/>
      <c r="F38" s="22" t="s">
        <v>36</v>
      </c>
      <c r="G38" s="13" t="s">
        <v>22</v>
      </c>
      <c r="H38" s="138" t="s">
        <v>103</v>
      </c>
      <c r="I38" s="139" t="s">
        <v>1373</v>
      </c>
      <c r="J38" s="24">
        <f>'[2]LP VI'!$A$2-RIGHT(I38,4)</f>
        <v>29</v>
      </c>
      <c r="K38" s="22" t="s">
        <v>36</v>
      </c>
      <c r="L38" s="22" t="s">
        <v>36</v>
      </c>
      <c r="M38" s="13" t="s">
        <v>40</v>
      </c>
      <c r="N38" s="22" t="s">
        <v>36</v>
      </c>
      <c r="O38" s="22" t="s">
        <v>36</v>
      </c>
      <c r="P38" s="22" t="s">
        <v>36</v>
      </c>
      <c r="Q38" s="22" t="s">
        <v>40</v>
      </c>
      <c r="R38" s="22" t="s">
        <v>36</v>
      </c>
      <c r="S38" s="13" t="s">
        <v>40</v>
      </c>
      <c r="T38" s="22" t="s">
        <v>36</v>
      </c>
      <c r="U38" s="22" t="s">
        <v>36</v>
      </c>
      <c r="V38" s="22" t="s">
        <v>36</v>
      </c>
      <c r="W38" s="22" t="s">
        <v>36</v>
      </c>
      <c r="X38" s="22" t="s">
        <v>36</v>
      </c>
      <c r="Y38" s="22" t="s">
        <v>36</v>
      </c>
      <c r="Z38" s="137" t="s">
        <v>61</v>
      </c>
      <c r="AA38" s="194" t="s">
        <v>51</v>
      </c>
      <c r="AB38" s="134" t="s">
        <v>43</v>
      </c>
      <c r="AC38" s="141" t="s">
        <v>52</v>
      </c>
      <c r="AD38" s="43" t="str">
        <f>IF('LP II'!J102&gt;=60,"Lansia"," ")</f>
        <v xml:space="preserve"> </v>
      </c>
      <c r="AE38" s="16"/>
      <c r="AF38" s="104" t="s">
        <v>46</v>
      </c>
      <c r="AG38" s="98" t="s">
        <v>36</v>
      </c>
    </row>
    <row r="39" spans="1:33">
      <c r="A39" s="97"/>
      <c r="B39" s="13">
        <f t="shared" si="0"/>
        <v>32</v>
      </c>
      <c r="C39" s="134"/>
      <c r="D39" s="135" t="s">
        <v>1374</v>
      </c>
      <c r="E39" s="142"/>
      <c r="F39" s="22" t="s">
        <v>36</v>
      </c>
      <c r="G39" s="13" t="s">
        <v>22</v>
      </c>
      <c r="H39" s="138" t="s">
        <v>86</v>
      </c>
      <c r="I39" s="139" t="s">
        <v>1375</v>
      </c>
      <c r="J39" s="24">
        <f>'[2]LP VI'!$A$2-RIGHT(I39,4)</f>
        <v>7</v>
      </c>
      <c r="K39" s="22" t="s">
        <v>36</v>
      </c>
      <c r="L39" s="22" t="s">
        <v>36</v>
      </c>
      <c r="M39" s="13" t="s">
        <v>40</v>
      </c>
      <c r="N39" s="22" t="s">
        <v>36</v>
      </c>
      <c r="O39" s="13" t="s">
        <v>36</v>
      </c>
      <c r="P39" s="22" t="s">
        <v>36</v>
      </c>
      <c r="Q39" s="22" t="s">
        <v>36</v>
      </c>
      <c r="R39" s="22" t="s">
        <v>36</v>
      </c>
      <c r="S39" s="13" t="s">
        <v>36</v>
      </c>
      <c r="T39" s="22" t="s">
        <v>36</v>
      </c>
      <c r="U39" s="22" t="s">
        <v>36</v>
      </c>
      <c r="V39" s="22" t="s">
        <v>36</v>
      </c>
      <c r="W39" s="22" t="s">
        <v>36</v>
      </c>
      <c r="X39" s="22" t="s">
        <v>36</v>
      </c>
      <c r="Y39" s="22" t="s">
        <v>40</v>
      </c>
      <c r="Z39" s="102" t="s">
        <v>41</v>
      </c>
      <c r="AA39" s="194" t="s">
        <v>56</v>
      </c>
      <c r="AB39" s="134" t="s">
        <v>57</v>
      </c>
      <c r="AC39" s="141" t="s">
        <v>58</v>
      </c>
      <c r="AD39" s="43" t="str">
        <f>IF('LP II'!J103&gt;=60,"Lansia"," ")</f>
        <v xml:space="preserve"> </v>
      </c>
      <c r="AE39" s="16"/>
      <c r="AF39" s="104" t="s">
        <v>77</v>
      </c>
      <c r="AG39" s="98" t="s">
        <v>36</v>
      </c>
    </row>
    <row r="40" spans="1:33">
      <c r="A40" s="97"/>
      <c r="B40" s="13">
        <f t="shared" si="0"/>
        <v>33</v>
      </c>
      <c r="C40" s="134"/>
      <c r="D40" s="135" t="s">
        <v>1376</v>
      </c>
      <c r="E40" s="142"/>
      <c r="F40" s="22" t="s">
        <v>36</v>
      </c>
      <c r="G40" s="13" t="s">
        <v>22</v>
      </c>
      <c r="H40" s="138" t="s">
        <v>35</v>
      </c>
      <c r="I40" s="139" t="s">
        <v>1377</v>
      </c>
      <c r="J40" s="24">
        <f>'[2]LP VI'!$A$2-RIGHT(I40,4)</f>
        <v>4</v>
      </c>
      <c r="K40" s="22" t="s">
        <v>36</v>
      </c>
      <c r="L40" s="22" t="s">
        <v>36</v>
      </c>
      <c r="M40" s="22" t="s">
        <v>36</v>
      </c>
      <c r="N40" s="22" t="s">
        <v>36</v>
      </c>
      <c r="O40" s="22" t="s">
        <v>36</v>
      </c>
      <c r="P40" s="22" t="s">
        <v>36</v>
      </c>
      <c r="Q40" s="22" t="s">
        <v>36</v>
      </c>
      <c r="R40" s="22" t="s">
        <v>36</v>
      </c>
      <c r="S40" s="22" t="s">
        <v>36</v>
      </c>
      <c r="T40" s="22" t="s">
        <v>36</v>
      </c>
      <c r="U40" s="22" t="s">
        <v>36</v>
      </c>
      <c r="V40" s="22" t="s">
        <v>36</v>
      </c>
      <c r="W40" s="22" t="s">
        <v>36</v>
      </c>
      <c r="X40" s="22" t="s">
        <v>36</v>
      </c>
      <c r="Y40" s="22" t="s">
        <v>40</v>
      </c>
      <c r="Z40" s="102" t="s">
        <v>36</v>
      </c>
      <c r="AA40" s="194" t="s">
        <v>36</v>
      </c>
      <c r="AB40" s="134" t="s">
        <v>57</v>
      </c>
      <c r="AC40" s="141" t="s">
        <v>58</v>
      </c>
      <c r="AD40" s="43" t="str">
        <f>IF('LP II'!J104&gt;=60,"Lansia"," ")</f>
        <v xml:space="preserve"> </v>
      </c>
      <c r="AE40" s="16"/>
      <c r="AF40" s="104" t="s">
        <v>46</v>
      </c>
      <c r="AG40" s="98" t="s">
        <v>36</v>
      </c>
    </row>
    <row r="41" spans="1:33">
      <c r="A41" s="97"/>
      <c r="B41" s="13">
        <f t="shared" si="0"/>
        <v>34</v>
      </c>
      <c r="C41" s="134"/>
      <c r="D41" s="135" t="s">
        <v>1378</v>
      </c>
      <c r="E41" s="142"/>
      <c r="F41" s="22" t="s">
        <v>36</v>
      </c>
      <c r="G41" s="13" t="s">
        <v>22</v>
      </c>
      <c r="H41" s="138" t="s">
        <v>35</v>
      </c>
      <c r="I41" s="139" t="s">
        <v>1379</v>
      </c>
      <c r="J41" s="24">
        <f>'[2]LP VI'!$A$2-RIGHT(I41,4)</f>
        <v>2</v>
      </c>
      <c r="K41" s="22" t="s">
        <v>36</v>
      </c>
      <c r="L41" s="22" t="s">
        <v>36</v>
      </c>
      <c r="M41" s="22" t="s">
        <v>36</v>
      </c>
      <c r="N41" s="22" t="s">
        <v>36</v>
      </c>
      <c r="O41" s="22" t="s">
        <v>36</v>
      </c>
      <c r="P41" s="22" t="s">
        <v>36</v>
      </c>
      <c r="Q41" s="22" t="s">
        <v>36</v>
      </c>
      <c r="R41" s="22" t="s">
        <v>36</v>
      </c>
      <c r="S41" s="22" t="s">
        <v>36</v>
      </c>
      <c r="T41" s="22" t="s">
        <v>36</v>
      </c>
      <c r="U41" s="22" t="s">
        <v>36</v>
      </c>
      <c r="V41" s="22" t="s">
        <v>36</v>
      </c>
      <c r="W41" s="22" t="s">
        <v>36</v>
      </c>
      <c r="X41" s="22" t="s">
        <v>36</v>
      </c>
      <c r="Y41" s="22" t="s">
        <v>40</v>
      </c>
      <c r="Z41" s="102" t="s">
        <v>36</v>
      </c>
      <c r="AA41" s="194" t="s">
        <v>36</v>
      </c>
      <c r="AB41" s="134" t="s">
        <v>57</v>
      </c>
      <c r="AC41" s="141" t="s">
        <v>58</v>
      </c>
      <c r="AD41" s="43" t="str">
        <f>IF('LP II'!J105&gt;=60,"Lansia"," ")</f>
        <v xml:space="preserve"> </v>
      </c>
      <c r="AE41" s="16"/>
      <c r="AF41" s="104" t="s">
        <v>46</v>
      </c>
      <c r="AG41" s="98" t="s">
        <v>36</v>
      </c>
    </row>
    <row r="42" spans="1:33">
      <c r="A42" s="97"/>
      <c r="B42" s="13">
        <f t="shared" si="0"/>
        <v>35</v>
      </c>
      <c r="C42" s="134"/>
      <c r="D42" s="135" t="s">
        <v>1380</v>
      </c>
      <c r="E42" s="142"/>
      <c r="F42" s="22" t="s">
        <v>36</v>
      </c>
      <c r="G42" s="13" t="s">
        <v>22</v>
      </c>
      <c r="H42" s="138" t="s">
        <v>103</v>
      </c>
      <c r="I42" s="139" t="s">
        <v>1381</v>
      </c>
      <c r="J42" s="24">
        <f>'[2]LP VI'!$A$2-RIGHT(I42,4)</f>
        <v>20</v>
      </c>
      <c r="K42" s="22" t="s">
        <v>36</v>
      </c>
      <c r="L42" s="22" t="s">
        <v>36</v>
      </c>
      <c r="M42" s="22" t="s">
        <v>36</v>
      </c>
      <c r="N42" s="22" t="s">
        <v>36</v>
      </c>
      <c r="O42" s="22" t="s">
        <v>36</v>
      </c>
      <c r="P42" s="22" t="s">
        <v>36</v>
      </c>
      <c r="Q42" s="22" t="s">
        <v>36</v>
      </c>
      <c r="R42" s="22" t="s">
        <v>36</v>
      </c>
      <c r="S42" s="22" t="s">
        <v>36</v>
      </c>
      <c r="T42" s="22" t="s">
        <v>36</v>
      </c>
      <c r="U42" s="22" t="s">
        <v>40</v>
      </c>
      <c r="V42" s="22" t="s">
        <v>36</v>
      </c>
      <c r="W42" s="22" t="s">
        <v>36</v>
      </c>
      <c r="X42" s="22" t="s">
        <v>36</v>
      </c>
      <c r="Y42" s="22" t="s">
        <v>36</v>
      </c>
      <c r="Z42" s="137" t="s">
        <v>61</v>
      </c>
      <c r="AA42" s="194" t="s">
        <v>56</v>
      </c>
      <c r="AB42" s="134" t="s">
        <v>57</v>
      </c>
      <c r="AC42" s="141" t="s">
        <v>140</v>
      </c>
      <c r="AD42" s="43" t="str">
        <f>IF('LP II'!J106&gt;=60,"Lansia"," ")</f>
        <v xml:space="preserve"> </v>
      </c>
      <c r="AE42" s="16" t="s">
        <v>1382</v>
      </c>
      <c r="AF42" s="104" t="s">
        <v>77</v>
      </c>
      <c r="AG42" s="98" t="s">
        <v>36</v>
      </c>
    </row>
    <row r="43" spans="1:33">
      <c r="A43" s="97"/>
      <c r="B43" s="13">
        <f t="shared" si="0"/>
        <v>36</v>
      </c>
      <c r="C43" s="134"/>
      <c r="D43" s="135" t="s">
        <v>1383</v>
      </c>
      <c r="E43" s="142" t="s">
        <v>35</v>
      </c>
      <c r="F43" s="22" t="s">
        <v>36</v>
      </c>
      <c r="G43" s="22" t="s">
        <v>22</v>
      </c>
      <c r="H43" s="138" t="s">
        <v>65</v>
      </c>
      <c r="I43" s="139" t="s">
        <v>1384</v>
      </c>
      <c r="J43" s="24">
        <f>'[2]LP VI'!$A$2-RIGHT(I43,4)</f>
        <v>55</v>
      </c>
      <c r="K43" s="137" t="s">
        <v>82</v>
      </c>
      <c r="L43" s="22" t="s">
        <v>36</v>
      </c>
      <c r="M43" s="13" t="s">
        <v>40</v>
      </c>
      <c r="N43" s="22" t="s">
        <v>36</v>
      </c>
      <c r="O43" s="13" t="s">
        <v>40</v>
      </c>
      <c r="P43" s="22" t="s">
        <v>36</v>
      </c>
      <c r="Q43" s="13" t="s">
        <v>40</v>
      </c>
      <c r="R43" s="22" t="s">
        <v>36</v>
      </c>
      <c r="S43" s="13" t="s">
        <v>40</v>
      </c>
      <c r="T43" s="22" t="s">
        <v>36</v>
      </c>
      <c r="U43" s="22" t="s">
        <v>36</v>
      </c>
      <c r="V43" s="22" t="s">
        <v>36</v>
      </c>
      <c r="W43" s="22" t="s">
        <v>36</v>
      </c>
      <c r="X43" s="22" t="s">
        <v>36</v>
      </c>
      <c r="Y43" s="22" t="s">
        <v>36</v>
      </c>
      <c r="Z43" s="137" t="s">
        <v>55</v>
      </c>
      <c r="AA43" s="194" t="s">
        <v>51</v>
      </c>
      <c r="AB43" s="134" t="s">
        <v>43</v>
      </c>
      <c r="AC43" s="141" t="s">
        <v>83</v>
      </c>
      <c r="AD43" s="43" t="str">
        <f>IF('LP II'!J107&gt;=60,"Lansia"," ")</f>
        <v xml:space="preserve"> </v>
      </c>
      <c r="AE43" s="16"/>
      <c r="AF43" s="104" t="s">
        <v>46</v>
      </c>
      <c r="AG43" s="98" t="s">
        <v>36</v>
      </c>
    </row>
    <row r="44" spans="1:33">
      <c r="A44" s="97"/>
      <c r="B44" s="13">
        <f t="shared" si="0"/>
        <v>37</v>
      </c>
      <c r="C44" s="134"/>
      <c r="D44" s="135" t="s">
        <v>1385</v>
      </c>
      <c r="E44" s="142"/>
      <c r="F44" s="22" t="s">
        <v>21</v>
      </c>
      <c r="G44" s="22" t="s">
        <v>36</v>
      </c>
      <c r="H44" s="138" t="s">
        <v>65</v>
      </c>
      <c r="I44" s="139" t="s">
        <v>1386</v>
      </c>
      <c r="J44" s="24">
        <f>'[2]LP VI'!$A$2-RIGHT(I44,4)</f>
        <v>30</v>
      </c>
      <c r="K44" s="22" t="s">
        <v>36</v>
      </c>
      <c r="L44" s="13" t="s">
        <v>40</v>
      </c>
      <c r="M44" s="22" t="s">
        <v>36</v>
      </c>
      <c r="N44" s="13" t="s">
        <v>40</v>
      </c>
      <c r="O44" s="22" t="s">
        <v>36</v>
      </c>
      <c r="P44" s="22" t="s">
        <v>36</v>
      </c>
      <c r="Q44" s="22" t="s">
        <v>36</v>
      </c>
      <c r="R44" s="22" t="s">
        <v>36</v>
      </c>
      <c r="S44" s="22" t="s">
        <v>36</v>
      </c>
      <c r="T44" s="13" t="s">
        <v>40</v>
      </c>
      <c r="U44" s="22" t="s">
        <v>36</v>
      </c>
      <c r="V44" s="22" t="s">
        <v>36</v>
      </c>
      <c r="W44" s="22" t="s">
        <v>36</v>
      </c>
      <c r="X44" s="22" t="s">
        <v>36</v>
      </c>
      <c r="Y44" s="22" t="s">
        <v>36</v>
      </c>
      <c r="Z44" s="137" t="s">
        <v>166</v>
      </c>
      <c r="AA44" s="194" t="s">
        <v>36</v>
      </c>
      <c r="AB44" s="134" t="s">
        <v>57</v>
      </c>
      <c r="AC44" s="141" t="s">
        <v>140</v>
      </c>
      <c r="AD44" s="43" t="str">
        <f>IF('LP II'!J108&gt;=60,"Lansia"," ")</f>
        <v xml:space="preserve"> </v>
      </c>
      <c r="AE44" s="16"/>
      <c r="AF44" s="104" t="s">
        <v>77</v>
      </c>
      <c r="AG44" s="98" t="s">
        <v>36</v>
      </c>
    </row>
    <row r="45" spans="1:33">
      <c r="A45" s="97">
        <v>10</v>
      </c>
      <c r="B45" s="13">
        <f t="shared" si="0"/>
        <v>38</v>
      </c>
      <c r="C45" s="79" t="s">
        <v>1547</v>
      </c>
      <c r="D45" s="183" t="s">
        <v>1387</v>
      </c>
      <c r="E45" s="167" t="s">
        <v>35</v>
      </c>
      <c r="F45" s="13" t="s">
        <v>21</v>
      </c>
      <c r="G45" s="22" t="s">
        <v>36</v>
      </c>
      <c r="H45" s="13" t="s">
        <v>813</v>
      </c>
      <c r="I45" s="184" t="s">
        <v>1388</v>
      </c>
      <c r="J45" s="24">
        <f>'[2]LP VI'!$A$2-RIGHT(I45,4)</f>
        <v>55</v>
      </c>
      <c r="K45" s="211" t="s">
        <v>1389</v>
      </c>
      <c r="L45" s="13" t="s">
        <v>40</v>
      </c>
      <c r="M45" s="22" t="s">
        <v>36</v>
      </c>
      <c r="N45" s="13" t="s">
        <v>40</v>
      </c>
      <c r="O45" s="22" t="s">
        <v>36</v>
      </c>
      <c r="P45" s="13" t="s">
        <v>40</v>
      </c>
      <c r="Q45" s="22" t="s">
        <v>36</v>
      </c>
      <c r="R45" s="13" t="s">
        <v>40</v>
      </c>
      <c r="S45" s="22" t="s">
        <v>36</v>
      </c>
      <c r="T45" s="22" t="s">
        <v>36</v>
      </c>
      <c r="U45" s="22" t="s">
        <v>36</v>
      </c>
      <c r="V45" s="22" t="s">
        <v>36</v>
      </c>
      <c r="W45" s="22" t="s">
        <v>36</v>
      </c>
      <c r="X45" s="22" t="s">
        <v>36</v>
      </c>
      <c r="Y45" s="22" t="s">
        <v>36</v>
      </c>
      <c r="Z45" s="79" t="s">
        <v>75</v>
      </c>
      <c r="AA45" s="79" t="s">
        <v>207</v>
      </c>
      <c r="AB45" s="79" t="s">
        <v>43</v>
      </c>
      <c r="AC45" s="103" t="s">
        <v>44</v>
      </c>
      <c r="AD45" s="43" t="str">
        <f>IF('LP II'!J109&gt;=60,"Lansia"," ")</f>
        <v xml:space="preserve"> </v>
      </c>
      <c r="AE45" s="16"/>
      <c r="AF45" s="104" t="s">
        <v>77</v>
      </c>
      <c r="AG45" s="98" t="s">
        <v>36</v>
      </c>
    </row>
    <row r="46" spans="1:33">
      <c r="A46" s="97"/>
      <c r="B46" s="13">
        <f t="shared" si="0"/>
        <v>39</v>
      </c>
      <c r="C46" s="79"/>
      <c r="D46" s="183" t="s">
        <v>1390</v>
      </c>
      <c r="E46" s="167"/>
      <c r="F46" s="22" t="s">
        <v>36</v>
      </c>
      <c r="G46" s="13" t="s">
        <v>22</v>
      </c>
      <c r="H46" s="13" t="s">
        <v>1391</v>
      </c>
      <c r="I46" s="184" t="s">
        <v>1392</v>
      </c>
      <c r="J46" s="24">
        <f>'[2]LP VI'!$A$2-RIGHT(I46,4)</f>
        <v>62</v>
      </c>
      <c r="K46" s="212" t="s">
        <v>36</v>
      </c>
      <c r="L46" s="22" t="s">
        <v>36</v>
      </c>
      <c r="M46" s="13" t="s">
        <v>40</v>
      </c>
      <c r="N46" s="22" t="s">
        <v>36</v>
      </c>
      <c r="O46" s="13" t="s">
        <v>40</v>
      </c>
      <c r="P46" s="22" t="s">
        <v>36</v>
      </c>
      <c r="Q46" s="13" t="s">
        <v>40</v>
      </c>
      <c r="R46" s="22" t="s">
        <v>36</v>
      </c>
      <c r="S46" s="13" t="s">
        <v>40</v>
      </c>
      <c r="T46" s="22" t="s">
        <v>36</v>
      </c>
      <c r="U46" s="22" t="s">
        <v>36</v>
      </c>
      <c r="V46" s="22" t="s">
        <v>36</v>
      </c>
      <c r="W46" s="22" t="s">
        <v>36</v>
      </c>
      <c r="X46" s="22" t="s">
        <v>36</v>
      </c>
      <c r="Y46" s="22" t="s">
        <v>36</v>
      </c>
      <c r="Z46" s="79" t="s">
        <v>41</v>
      </c>
      <c r="AA46" s="79" t="s">
        <v>51</v>
      </c>
      <c r="AB46" s="79" t="s">
        <v>43</v>
      </c>
      <c r="AC46" s="103" t="s">
        <v>52</v>
      </c>
      <c r="AD46" s="43" t="str">
        <f>IF('LP II'!J110&gt;=60,"Lansia"," ")</f>
        <v xml:space="preserve"> </v>
      </c>
      <c r="AE46" s="16"/>
      <c r="AF46" s="104" t="s">
        <v>46</v>
      </c>
      <c r="AG46" s="98" t="s">
        <v>36</v>
      </c>
    </row>
    <row r="47" spans="1:33">
      <c r="A47" s="97"/>
      <c r="B47" s="13">
        <f t="shared" si="0"/>
        <v>40</v>
      </c>
      <c r="C47" s="79"/>
      <c r="D47" s="183" t="s">
        <v>1393</v>
      </c>
      <c r="E47" s="167"/>
      <c r="F47" s="13" t="s">
        <v>21</v>
      </c>
      <c r="G47" s="22" t="s">
        <v>36</v>
      </c>
      <c r="H47" s="13" t="s">
        <v>325</v>
      </c>
      <c r="I47" s="184" t="s">
        <v>1394</v>
      </c>
      <c r="J47" s="24">
        <f>'[2]LP VI'!$A$2-RIGHT(I47,4)</f>
        <v>29</v>
      </c>
      <c r="K47" s="22" t="s">
        <v>36</v>
      </c>
      <c r="L47" s="13" t="s">
        <v>40</v>
      </c>
      <c r="M47" s="22" t="s">
        <v>36</v>
      </c>
      <c r="N47" s="13" t="s">
        <v>40</v>
      </c>
      <c r="O47" s="22" t="s">
        <v>36</v>
      </c>
      <c r="P47" s="22" t="s">
        <v>36</v>
      </c>
      <c r="Q47" s="22" t="s">
        <v>36</v>
      </c>
      <c r="R47" s="22" t="s">
        <v>36</v>
      </c>
      <c r="S47" s="22" t="s">
        <v>36</v>
      </c>
      <c r="T47" s="13" t="s">
        <v>40</v>
      </c>
      <c r="U47" s="22" t="s">
        <v>36</v>
      </c>
      <c r="V47" s="21" t="s">
        <v>36</v>
      </c>
      <c r="W47" s="22" t="s">
        <v>36</v>
      </c>
      <c r="X47" s="22" t="s">
        <v>36</v>
      </c>
      <c r="Y47" s="22" t="s">
        <v>36</v>
      </c>
      <c r="Z47" s="79" t="s">
        <v>55</v>
      </c>
      <c r="AA47" s="102" t="s">
        <v>56</v>
      </c>
      <c r="AB47" s="79" t="s">
        <v>57</v>
      </c>
      <c r="AC47" s="103" t="s">
        <v>58</v>
      </c>
      <c r="AD47" s="43" t="str">
        <f>IF('LP II'!J111&gt;=60,"Lansia"," ")</f>
        <v xml:space="preserve"> </v>
      </c>
      <c r="AE47" s="16" t="s">
        <v>1382</v>
      </c>
      <c r="AF47" s="104" t="s">
        <v>46</v>
      </c>
      <c r="AG47" s="98" t="s">
        <v>36</v>
      </c>
    </row>
    <row r="48" spans="1:33">
      <c r="A48" s="97"/>
      <c r="B48" s="13">
        <f t="shared" si="0"/>
        <v>41</v>
      </c>
      <c r="C48" s="79"/>
      <c r="D48" s="183" t="s">
        <v>1395</v>
      </c>
      <c r="E48" s="167"/>
      <c r="F48" s="22" t="s">
        <v>36</v>
      </c>
      <c r="G48" s="13" t="s">
        <v>22</v>
      </c>
      <c r="H48" s="13" t="s">
        <v>1396</v>
      </c>
      <c r="I48" s="184" t="s">
        <v>1397</v>
      </c>
      <c r="J48" s="24">
        <f>'[2]LP VI'!$A$2-RIGHT(I48,4)</f>
        <v>18</v>
      </c>
      <c r="K48" s="22" t="s">
        <v>36</v>
      </c>
      <c r="L48" s="22" t="s">
        <v>36</v>
      </c>
      <c r="M48" s="13" t="s">
        <v>40</v>
      </c>
      <c r="N48" s="22" t="s">
        <v>36</v>
      </c>
      <c r="O48" s="22" t="s">
        <v>36</v>
      </c>
      <c r="P48" s="22" t="s">
        <v>36</v>
      </c>
      <c r="Q48" s="22" t="s">
        <v>36</v>
      </c>
      <c r="R48" s="22" t="s">
        <v>36</v>
      </c>
      <c r="S48" s="22" t="s">
        <v>36</v>
      </c>
      <c r="T48" s="22" t="s">
        <v>36</v>
      </c>
      <c r="U48" s="13" t="s">
        <v>40</v>
      </c>
      <c r="V48" s="22" t="s">
        <v>36</v>
      </c>
      <c r="W48" s="22" t="s">
        <v>36</v>
      </c>
      <c r="X48" s="22" t="s">
        <v>36</v>
      </c>
      <c r="Y48" s="22" t="s">
        <v>36</v>
      </c>
      <c r="Z48" s="79" t="s">
        <v>61</v>
      </c>
      <c r="AA48" s="102" t="s">
        <v>56</v>
      </c>
      <c r="AB48" s="79" t="s">
        <v>57</v>
      </c>
      <c r="AC48" s="103" t="s">
        <v>58</v>
      </c>
      <c r="AD48" s="43" t="str">
        <f>IF('LP II'!J112&gt;=60,"Lansia"," ")</f>
        <v xml:space="preserve"> </v>
      </c>
      <c r="AE48" s="16"/>
      <c r="AF48" s="104" t="s">
        <v>46</v>
      </c>
      <c r="AG48" s="98" t="s">
        <v>36</v>
      </c>
    </row>
    <row r="49" spans="1:33">
      <c r="A49" s="97">
        <v>11</v>
      </c>
      <c r="B49" s="13">
        <f t="shared" si="0"/>
        <v>42</v>
      </c>
      <c r="C49" s="79" t="s">
        <v>1547</v>
      </c>
      <c r="D49" s="183" t="s">
        <v>1398</v>
      </c>
      <c r="E49" s="99" t="s">
        <v>35</v>
      </c>
      <c r="F49" s="13" t="s">
        <v>21</v>
      </c>
      <c r="G49" s="22" t="s">
        <v>36</v>
      </c>
      <c r="H49" s="79" t="s">
        <v>527</v>
      </c>
      <c r="I49" s="184" t="s">
        <v>1399</v>
      </c>
      <c r="J49" s="24">
        <f>'[2]LP VI'!$A$2-RIGHT(I49,4)</f>
        <v>50</v>
      </c>
      <c r="K49" s="22" t="s">
        <v>1400</v>
      </c>
      <c r="L49" s="13" t="s">
        <v>40</v>
      </c>
      <c r="M49" s="22" t="s">
        <v>36</v>
      </c>
      <c r="N49" s="13" t="s">
        <v>40</v>
      </c>
      <c r="O49" s="22" t="s">
        <v>36</v>
      </c>
      <c r="P49" s="13" t="s">
        <v>40</v>
      </c>
      <c r="Q49" s="22" t="s">
        <v>36</v>
      </c>
      <c r="R49" s="13" t="s">
        <v>40</v>
      </c>
      <c r="S49" s="22" t="s">
        <v>36</v>
      </c>
      <c r="T49" s="22" t="s">
        <v>36</v>
      </c>
      <c r="U49" s="22" t="s">
        <v>36</v>
      </c>
      <c r="V49" s="22" t="s">
        <v>36</v>
      </c>
      <c r="W49" s="22" t="s">
        <v>36</v>
      </c>
      <c r="X49" s="22" t="s">
        <v>36</v>
      </c>
      <c r="Y49" s="22" t="s">
        <v>36</v>
      </c>
      <c r="Z49" s="79" t="s">
        <v>41</v>
      </c>
      <c r="AA49" s="79" t="s">
        <v>106</v>
      </c>
      <c r="AB49" s="79" t="s">
        <v>43</v>
      </c>
      <c r="AC49" s="103" t="s">
        <v>44</v>
      </c>
      <c r="AD49" s="43" t="str">
        <f>IF('LP II'!J113&gt;=60,"Lansia"," ")</f>
        <v xml:space="preserve"> </v>
      </c>
      <c r="AE49" s="16" t="s">
        <v>1382</v>
      </c>
      <c r="AF49" s="104" t="s">
        <v>46</v>
      </c>
      <c r="AG49" s="98" t="s">
        <v>36</v>
      </c>
    </row>
    <row r="50" spans="1:33">
      <c r="A50" s="97"/>
      <c r="B50" s="13">
        <f t="shared" si="0"/>
        <v>43</v>
      </c>
      <c r="C50" s="79"/>
      <c r="D50" s="183" t="s">
        <v>1401</v>
      </c>
      <c r="E50" s="99"/>
      <c r="F50" s="22" t="s">
        <v>36</v>
      </c>
      <c r="G50" s="13" t="s">
        <v>22</v>
      </c>
      <c r="H50" s="79" t="s">
        <v>527</v>
      </c>
      <c r="I50" s="184" t="s">
        <v>1402</v>
      </c>
      <c r="J50" s="24">
        <f>'[2]LP VI'!$A$2-RIGHT(I50,4)</f>
        <v>41</v>
      </c>
      <c r="K50" s="22" t="s">
        <v>36</v>
      </c>
      <c r="L50" s="22" t="s">
        <v>36</v>
      </c>
      <c r="M50" s="13" t="s">
        <v>40</v>
      </c>
      <c r="N50" s="22" t="s">
        <v>36</v>
      </c>
      <c r="O50" s="13" t="s">
        <v>40</v>
      </c>
      <c r="P50" s="22" t="s">
        <v>36</v>
      </c>
      <c r="Q50" s="13" t="s">
        <v>40</v>
      </c>
      <c r="R50" s="22" t="s">
        <v>36</v>
      </c>
      <c r="S50" s="13" t="s">
        <v>40</v>
      </c>
      <c r="T50" s="22" t="s">
        <v>36</v>
      </c>
      <c r="U50" s="22" t="s">
        <v>36</v>
      </c>
      <c r="V50" s="22" t="s">
        <v>36</v>
      </c>
      <c r="W50" s="22" t="s">
        <v>36</v>
      </c>
      <c r="X50" s="22" t="s">
        <v>36</v>
      </c>
      <c r="Y50" s="22" t="s">
        <v>36</v>
      </c>
      <c r="Z50" s="79" t="s">
        <v>41</v>
      </c>
      <c r="AA50" s="79" t="s">
        <v>51</v>
      </c>
      <c r="AB50" s="79" t="s">
        <v>43</v>
      </c>
      <c r="AC50" s="103" t="s">
        <v>52</v>
      </c>
      <c r="AD50" s="43" t="str">
        <f>IF('LP II'!J114&gt;=60,"Lansia"," ")</f>
        <v xml:space="preserve"> </v>
      </c>
      <c r="AE50" s="16"/>
      <c r="AF50" s="104" t="s">
        <v>46</v>
      </c>
      <c r="AG50" s="98" t="s">
        <v>36</v>
      </c>
    </row>
    <row r="51" spans="1:33">
      <c r="A51" s="97"/>
      <c r="B51" s="13">
        <f t="shared" si="0"/>
        <v>44</v>
      </c>
      <c r="C51" s="79"/>
      <c r="D51" s="183" t="s">
        <v>1403</v>
      </c>
      <c r="E51" s="99"/>
      <c r="F51" s="22" t="s">
        <v>36</v>
      </c>
      <c r="G51" s="13" t="s">
        <v>22</v>
      </c>
      <c r="H51" s="79" t="s">
        <v>35</v>
      </c>
      <c r="I51" s="184" t="s">
        <v>1404</v>
      </c>
      <c r="J51" s="24">
        <f>'[2]LP VI'!$A$2-RIGHT(I51,4)</f>
        <v>23</v>
      </c>
      <c r="K51" s="22" t="s">
        <v>36</v>
      </c>
      <c r="L51" s="22" t="s">
        <v>36</v>
      </c>
      <c r="M51" s="13" t="s">
        <v>40</v>
      </c>
      <c r="N51" s="22" t="s">
        <v>36</v>
      </c>
      <c r="O51" s="13" t="s">
        <v>40</v>
      </c>
      <c r="P51" s="22" t="s">
        <v>36</v>
      </c>
      <c r="Q51" s="22" t="s">
        <v>36</v>
      </c>
      <c r="R51" s="22" t="s">
        <v>36</v>
      </c>
      <c r="S51" s="22" t="s">
        <v>36</v>
      </c>
      <c r="T51" s="22" t="s">
        <v>36</v>
      </c>
      <c r="U51" s="13" t="s">
        <v>40</v>
      </c>
      <c r="V51" s="22" t="s">
        <v>36</v>
      </c>
      <c r="W51" s="22" t="s">
        <v>36</v>
      </c>
      <c r="X51" s="22" t="s">
        <v>36</v>
      </c>
      <c r="Y51" s="22" t="s">
        <v>36</v>
      </c>
      <c r="Z51" s="79" t="s">
        <v>75</v>
      </c>
      <c r="AA51" s="102" t="s">
        <v>94</v>
      </c>
      <c r="AB51" s="79" t="s">
        <v>57</v>
      </c>
      <c r="AC51" s="103" t="s">
        <v>58</v>
      </c>
      <c r="AD51" s="43" t="str">
        <f>IF('LP II'!J115&gt;=60,"Lansia"," ")</f>
        <v xml:space="preserve"> </v>
      </c>
      <c r="AE51" s="16"/>
      <c r="AF51" s="104" t="s">
        <v>77</v>
      </c>
      <c r="AG51" s="98" t="s">
        <v>36</v>
      </c>
    </row>
    <row r="52" spans="1:33">
      <c r="A52" s="97"/>
      <c r="B52" s="13">
        <f t="shared" si="0"/>
        <v>45</v>
      </c>
      <c r="C52" s="79"/>
      <c r="D52" s="183" t="s">
        <v>1405</v>
      </c>
      <c r="E52" s="99"/>
      <c r="F52" s="22" t="s">
        <v>36</v>
      </c>
      <c r="G52" s="13" t="s">
        <v>22</v>
      </c>
      <c r="H52" s="79" t="s">
        <v>527</v>
      </c>
      <c r="I52" s="184" t="s">
        <v>1406</v>
      </c>
      <c r="J52" s="24">
        <f>'[2]LP VI'!$A$2-RIGHT(I52,4)</f>
        <v>18</v>
      </c>
      <c r="K52" s="22" t="s">
        <v>36</v>
      </c>
      <c r="L52" s="22" t="s">
        <v>36</v>
      </c>
      <c r="M52" s="13" t="s">
        <v>40</v>
      </c>
      <c r="N52" s="22" t="s">
        <v>36</v>
      </c>
      <c r="O52" s="22" t="s">
        <v>36</v>
      </c>
      <c r="P52" s="22" t="s">
        <v>36</v>
      </c>
      <c r="Q52" s="22" t="s">
        <v>36</v>
      </c>
      <c r="R52" s="22" t="s">
        <v>36</v>
      </c>
      <c r="S52" s="22" t="s">
        <v>36</v>
      </c>
      <c r="T52" s="22" t="s">
        <v>36</v>
      </c>
      <c r="U52" s="13" t="s">
        <v>40</v>
      </c>
      <c r="V52" s="22" t="s">
        <v>36</v>
      </c>
      <c r="W52" s="22" t="s">
        <v>36</v>
      </c>
      <c r="X52" s="22" t="s">
        <v>36</v>
      </c>
      <c r="Y52" s="22" t="s">
        <v>36</v>
      </c>
      <c r="Z52" s="79" t="s">
        <v>55</v>
      </c>
      <c r="AA52" s="79" t="s">
        <v>56</v>
      </c>
      <c r="AB52" s="79" t="s">
        <v>57</v>
      </c>
      <c r="AC52" s="103" t="s">
        <v>58</v>
      </c>
      <c r="AD52" s="43" t="str">
        <f>IF('LP II'!J116&gt;=60,"Lansia"," ")</f>
        <v xml:space="preserve"> </v>
      </c>
      <c r="AE52" s="16"/>
      <c r="AF52" s="104" t="s">
        <v>46</v>
      </c>
      <c r="AG52" s="98" t="s">
        <v>36</v>
      </c>
    </row>
    <row r="53" spans="1:33">
      <c r="A53" s="97">
        <v>12</v>
      </c>
      <c r="B53" s="13">
        <f t="shared" si="0"/>
        <v>46</v>
      </c>
      <c r="C53" s="79" t="s">
        <v>1547</v>
      </c>
      <c r="D53" s="135" t="s">
        <v>1407</v>
      </c>
      <c r="E53" s="142" t="s">
        <v>35</v>
      </c>
      <c r="F53" s="13" t="s">
        <v>21</v>
      </c>
      <c r="G53" s="22" t="s">
        <v>36</v>
      </c>
      <c r="H53" s="138" t="s">
        <v>115</v>
      </c>
      <c r="I53" s="139" t="s">
        <v>1408</v>
      </c>
      <c r="J53" s="213">
        <f>'[2]LP VI'!$A$2-RIGHT(I53,4)</f>
        <v>35</v>
      </c>
      <c r="K53" s="137" t="s">
        <v>1409</v>
      </c>
      <c r="L53" s="13" t="s">
        <v>40</v>
      </c>
      <c r="M53" s="22" t="s">
        <v>36</v>
      </c>
      <c r="N53" s="13" t="s">
        <v>40</v>
      </c>
      <c r="O53" s="22" t="s">
        <v>36</v>
      </c>
      <c r="P53" s="13" t="s">
        <v>40</v>
      </c>
      <c r="Q53" s="22" t="s">
        <v>36</v>
      </c>
      <c r="R53" s="13" t="s">
        <v>40</v>
      </c>
      <c r="S53" s="22" t="s">
        <v>36</v>
      </c>
      <c r="T53" s="22" t="s">
        <v>36</v>
      </c>
      <c r="U53" s="22" t="s">
        <v>36</v>
      </c>
      <c r="V53" s="22" t="s">
        <v>36</v>
      </c>
      <c r="W53" s="22" t="s">
        <v>36</v>
      </c>
      <c r="X53" s="22" t="s">
        <v>36</v>
      </c>
      <c r="Y53" s="22" t="s">
        <v>36</v>
      </c>
      <c r="Z53" s="134" t="s">
        <v>55</v>
      </c>
      <c r="AA53" s="134" t="s">
        <v>207</v>
      </c>
      <c r="AB53" s="134" t="s">
        <v>43</v>
      </c>
      <c r="AC53" s="141" t="s">
        <v>44</v>
      </c>
      <c r="AD53" s="43" t="str">
        <f>IF('LP II'!J117&gt;=60,"Lansia"," ")</f>
        <v xml:space="preserve"> </v>
      </c>
      <c r="AE53" s="16"/>
      <c r="AF53" s="104" t="s">
        <v>46</v>
      </c>
      <c r="AG53" s="98" t="s">
        <v>36</v>
      </c>
    </row>
    <row r="54" spans="1:33">
      <c r="A54" s="97"/>
      <c r="B54" s="13">
        <f t="shared" si="0"/>
        <v>47</v>
      </c>
      <c r="C54" s="134"/>
      <c r="D54" s="183" t="s">
        <v>1410</v>
      </c>
      <c r="E54" s="158"/>
      <c r="F54" s="22" t="s">
        <v>36</v>
      </c>
      <c r="G54" s="13" t="s">
        <v>22</v>
      </c>
      <c r="H54" s="13" t="s">
        <v>1411</v>
      </c>
      <c r="I54" s="184" t="s">
        <v>1412</v>
      </c>
      <c r="J54" s="24">
        <f>'[2]LP VI'!$A$2-RIGHT(I54,4)</f>
        <v>30</v>
      </c>
      <c r="K54" s="22" t="s">
        <v>36</v>
      </c>
      <c r="L54" s="22" t="s">
        <v>36</v>
      </c>
      <c r="M54" s="13" t="s">
        <v>40</v>
      </c>
      <c r="N54" s="22" t="s">
        <v>36</v>
      </c>
      <c r="O54" s="13" t="s">
        <v>40</v>
      </c>
      <c r="P54" s="22" t="s">
        <v>36</v>
      </c>
      <c r="Q54" s="13" t="s">
        <v>40</v>
      </c>
      <c r="R54" s="22" t="s">
        <v>36</v>
      </c>
      <c r="S54" s="13" t="s">
        <v>40</v>
      </c>
      <c r="T54" s="22" t="s">
        <v>36</v>
      </c>
      <c r="U54" s="22" t="s">
        <v>36</v>
      </c>
      <c r="V54" s="22" t="s">
        <v>36</v>
      </c>
      <c r="W54" s="22" t="s">
        <v>36</v>
      </c>
      <c r="X54" s="22" t="s">
        <v>36</v>
      </c>
      <c r="Y54" s="22" t="s">
        <v>36</v>
      </c>
      <c r="Z54" s="79" t="s">
        <v>75</v>
      </c>
      <c r="AA54" s="79" t="s">
        <v>51</v>
      </c>
      <c r="AB54" s="79" t="s">
        <v>43</v>
      </c>
      <c r="AC54" s="103" t="s">
        <v>52</v>
      </c>
      <c r="AD54" s="43" t="str">
        <f>IF('LP II'!J118&gt;=60,"Lansia"," ")</f>
        <v>Lansia</v>
      </c>
      <c r="AE54" s="16"/>
      <c r="AF54" s="104" t="s">
        <v>46</v>
      </c>
      <c r="AG54" s="98" t="s">
        <v>36</v>
      </c>
    </row>
    <row r="55" spans="1:33">
      <c r="A55" s="97"/>
      <c r="B55" s="13">
        <f t="shared" si="0"/>
        <v>48</v>
      </c>
      <c r="C55" s="134"/>
      <c r="D55" s="183" t="s">
        <v>1413</v>
      </c>
      <c r="E55" s="158"/>
      <c r="F55" s="22" t="s">
        <v>36</v>
      </c>
      <c r="G55" s="13" t="s">
        <v>22</v>
      </c>
      <c r="H55" s="13" t="s">
        <v>115</v>
      </c>
      <c r="I55" s="184" t="s">
        <v>1414</v>
      </c>
      <c r="J55" s="24">
        <f>'[2]LP VI'!$A$2-RIGHT(I55,4)</f>
        <v>6</v>
      </c>
      <c r="K55" s="22" t="s">
        <v>36</v>
      </c>
      <c r="L55" s="22" t="s">
        <v>36</v>
      </c>
      <c r="M55" s="13" t="s">
        <v>40</v>
      </c>
      <c r="N55" s="22" t="s">
        <v>36</v>
      </c>
      <c r="O55" s="22" t="s">
        <v>36</v>
      </c>
      <c r="P55" s="22" t="s">
        <v>36</v>
      </c>
      <c r="Q55" s="22" t="s">
        <v>36</v>
      </c>
      <c r="R55" s="22" t="s">
        <v>36</v>
      </c>
      <c r="S55" s="22" t="s">
        <v>36</v>
      </c>
      <c r="T55" s="22" t="s">
        <v>36</v>
      </c>
      <c r="U55" s="22" t="s">
        <v>36</v>
      </c>
      <c r="V55" s="22" t="s">
        <v>36</v>
      </c>
      <c r="W55" s="22" t="s">
        <v>36</v>
      </c>
      <c r="X55" s="22" t="s">
        <v>36</v>
      </c>
      <c r="Y55" s="13" t="s">
        <v>40</v>
      </c>
      <c r="Z55" s="102" t="s">
        <v>448</v>
      </c>
      <c r="AA55" s="22" t="s">
        <v>56</v>
      </c>
      <c r="AB55" s="79" t="s">
        <v>57</v>
      </c>
      <c r="AC55" s="103" t="s">
        <v>58</v>
      </c>
      <c r="AD55" s="43" t="str">
        <f>IF('LP II'!J119&gt;=60,"Lansia"," ")</f>
        <v xml:space="preserve"> </v>
      </c>
      <c r="AE55" s="17" t="s">
        <v>1325</v>
      </c>
      <c r="AF55" s="104" t="s">
        <v>46</v>
      </c>
      <c r="AG55" s="98" t="s">
        <v>36</v>
      </c>
    </row>
    <row r="56" spans="1:33">
      <c r="A56" s="97"/>
      <c r="B56" s="13">
        <f t="shared" si="0"/>
        <v>49</v>
      </c>
      <c r="C56" s="134"/>
      <c r="D56" s="183" t="s">
        <v>1415</v>
      </c>
      <c r="E56" s="158"/>
      <c r="F56" s="22" t="s">
        <v>21</v>
      </c>
      <c r="G56" s="22" t="s">
        <v>36</v>
      </c>
      <c r="H56" s="13" t="s">
        <v>115</v>
      </c>
      <c r="I56" s="184" t="s">
        <v>1416</v>
      </c>
      <c r="J56" s="24">
        <f>'[2]LP VI'!$A$2-RIGHT(I56,4)</f>
        <v>4</v>
      </c>
      <c r="K56" s="22" t="s">
        <v>36</v>
      </c>
      <c r="L56" s="13" t="s">
        <v>40</v>
      </c>
      <c r="M56" s="22" t="s">
        <v>36</v>
      </c>
      <c r="N56" s="22" t="s">
        <v>36</v>
      </c>
      <c r="O56" s="22" t="s">
        <v>36</v>
      </c>
      <c r="P56" s="22" t="s">
        <v>36</v>
      </c>
      <c r="Q56" s="22" t="s">
        <v>36</v>
      </c>
      <c r="R56" s="22" t="s">
        <v>36</v>
      </c>
      <c r="S56" s="22" t="s">
        <v>36</v>
      </c>
      <c r="T56" s="22" t="s">
        <v>36</v>
      </c>
      <c r="U56" s="22" t="s">
        <v>36</v>
      </c>
      <c r="V56" s="22" t="s">
        <v>36</v>
      </c>
      <c r="W56" s="22" t="s">
        <v>36</v>
      </c>
      <c r="X56" s="13" t="s">
        <v>40</v>
      </c>
      <c r="Y56" s="22" t="s">
        <v>36</v>
      </c>
      <c r="Z56" s="102" t="s">
        <v>36</v>
      </c>
      <c r="AA56" s="22" t="s">
        <v>36</v>
      </c>
      <c r="AB56" s="79" t="s">
        <v>57</v>
      </c>
      <c r="AC56" s="103" t="s">
        <v>58</v>
      </c>
      <c r="AD56" s="43" t="str">
        <f>IF('LP II'!J120&gt;=60,"Lansia"," ")</f>
        <v xml:space="preserve"> </v>
      </c>
      <c r="AE56" s="16"/>
      <c r="AF56" s="104" t="s">
        <v>46</v>
      </c>
      <c r="AG56" s="98" t="s">
        <v>36</v>
      </c>
    </row>
    <row r="57" spans="1:33">
      <c r="A57" s="97"/>
      <c r="B57" s="13">
        <f t="shared" si="0"/>
        <v>50</v>
      </c>
      <c r="C57" s="134"/>
      <c r="D57" s="183" t="s">
        <v>1417</v>
      </c>
      <c r="E57" s="158"/>
      <c r="F57" s="22" t="s">
        <v>36</v>
      </c>
      <c r="G57" s="13" t="s">
        <v>22</v>
      </c>
      <c r="H57" s="13" t="s">
        <v>115</v>
      </c>
      <c r="I57" s="184" t="s">
        <v>1418</v>
      </c>
      <c r="J57" s="24">
        <f>'[2]LP VI'!$A$2-RIGHT(I57,4)</f>
        <v>2</v>
      </c>
      <c r="K57" s="22" t="s">
        <v>36</v>
      </c>
      <c r="L57" s="22" t="s">
        <v>36</v>
      </c>
      <c r="M57" s="13" t="s">
        <v>40</v>
      </c>
      <c r="N57" s="22" t="s">
        <v>36</v>
      </c>
      <c r="O57" s="22" t="s">
        <v>36</v>
      </c>
      <c r="P57" s="22" t="s">
        <v>36</v>
      </c>
      <c r="Q57" s="22" t="s">
        <v>36</v>
      </c>
      <c r="R57" s="22" t="s">
        <v>36</v>
      </c>
      <c r="S57" s="22" t="s">
        <v>36</v>
      </c>
      <c r="T57" s="22" t="s">
        <v>36</v>
      </c>
      <c r="U57" s="22" t="s">
        <v>36</v>
      </c>
      <c r="V57" s="22" t="s">
        <v>36</v>
      </c>
      <c r="W57" s="22" t="s">
        <v>36</v>
      </c>
      <c r="X57" s="22" t="s">
        <v>36</v>
      </c>
      <c r="Y57" s="13" t="s">
        <v>40</v>
      </c>
      <c r="Z57" s="102" t="s">
        <v>36</v>
      </c>
      <c r="AA57" s="22" t="s">
        <v>36</v>
      </c>
      <c r="AB57" s="79" t="s">
        <v>57</v>
      </c>
      <c r="AC57" s="103" t="s">
        <v>58</v>
      </c>
      <c r="AD57" s="43" t="str">
        <f>IF('LP II'!J121&gt;=60,"Lansia"," ")</f>
        <v xml:space="preserve"> </v>
      </c>
      <c r="AE57" s="16"/>
      <c r="AF57" s="104" t="s">
        <v>46</v>
      </c>
      <c r="AG57" s="98" t="s">
        <v>36</v>
      </c>
    </row>
    <row r="58" spans="1:33">
      <c r="A58" s="97">
        <v>13</v>
      </c>
      <c r="B58" s="13">
        <f t="shared" si="0"/>
        <v>51</v>
      </c>
      <c r="C58" s="79" t="s">
        <v>1547</v>
      </c>
      <c r="D58" s="183" t="s">
        <v>1419</v>
      </c>
      <c r="E58" s="158" t="s">
        <v>35</v>
      </c>
      <c r="F58" s="13" t="s">
        <v>21</v>
      </c>
      <c r="G58" s="22" t="s">
        <v>36</v>
      </c>
      <c r="H58" s="13" t="s">
        <v>70</v>
      </c>
      <c r="I58" s="184" t="s">
        <v>1420</v>
      </c>
      <c r="J58" s="24">
        <f>'[2]LP VI'!$A$2-RIGHT(I58,4)</f>
        <v>46</v>
      </c>
      <c r="K58" s="211" t="s">
        <v>1421</v>
      </c>
      <c r="L58" s="13" t="s">
        <v>40</v>
      </c>
      <c r="M58" s="22" t="s">
        <v>36</v>
      </c>
      <c r="N58" s="13" t="s">
        <v>40</v>
      </c>
      <c r="O58" s="22" t="s">
        <v>36</v>
      </c>
      <c r="P58" s="13" t="s">
        <v>40</v>
      </c>
      <c r="Q58" s="22" t="s">
        <v>36</v>
      </c>
      <c r="R58" s="13" t="s">
        <v>40</v>
      </c>
      <c r="S58" s="22" t="s">
        <v>36</v>
      </c>
      <c r="T58" s="22" t="s">
        <v>36</v>
      </c>
      <c r="U58" s="22" t="s">
        <v>36</v>
      </c>
      <c r="V58" s="137" t="s">
        <v>36</v>
      </c>
      <c r="W58" s="22" t="s">
        <v>36</v>
      </c>
      <c r="X58" s="22" t="s">
        <v>36</v>
      </c>
      <c r="Y58" s="22" t="s">
        <v>36</v>
      </c>
      <c r="Z58" s="79" t="s">
        <v>55</v>
      </c>
      <c r="AA58" s="79" t="s">
        <v>76</v>
      </c>
      <c r="AB58" s="79" t="s">
        <v>43</v>
      </c>
      <c r="AC58" s="103" t="s">
        <v>44</v>
      </c>
      <c r="AD58" s="43" t="str">
        <f>IF('LP II'!J122&gt;=60,"Lansia"," ")</f>
        <v xml:space="preserve"> </v>
      </c>
      <c r="AE58" s="16"/>
      <c r="AF58" s="104" t="s">
        <v>46</v>
      </c>
      <c r="AG58" s="98" t="s">
        <v>36</v>
      </c>
    </row>
    <row r="59" spans="1:33">
      <c r="A59" s="97"/>
      <c r="B59" s="13">
        <f t="shared" si="0"/>
        <v>52</v>
      </c>
      <c r="C59" s="79"/>
      <c r="D59" s="183" t="s">
        <v>1422</v>
      </c>
      <c r="E59" s="158"/>
      <c r="F59" s="22" t="s">
        <v>36</v>
      </c>
      <c r="G59" s="13" t="s">
        <v>22</v>
      </c>
      <c r="H59" s="13" t="s">
        <v>1423</v>
      </c>
      <c r="I59" s="184" t="s">
        <v>1424</v>
      </c>
      <c r="J59" s="24">
        <f>'[2]LP VI'!$A$2-RIGHT(I59,4)</f>
        <v>42</v>
      </c>
      <c r="K59" s="22" t="s">
        <v>36</v>
      </c>
      <c r="L59" s="22" t="s">
        <v>36</v>
      </c>
      <c r="M59" s="13" t="s">
        <v>40</v>
      </c>
      <c r="N59" s="22" t="s">
        <v>36</v>
      </c>
      <c r="O59" s="13" t="s">
        <v>40</v>
      </c>
      <c r="P59" s="22" t="s">
        <v>36</v>
      </c>
      <c r="Q59" s="13" t="s">
        <v>40</v>
      </c>
      <c r="R59" s="22" t="s">
        <v>36</v>
      </c>
      <c r="S59" s="13" t="s">
        <v>40</v>
      </c>
      <c r="T59" s="22" t="s">
        <v>36</v>
      </c>
      <c r="U59" s="22" t="s">
        <v>36</v>
      </c>
      <c r="V59" s="22" t="s">
        <v>36</v>
      </c>
      <c r="W59" s="22" t="s">
        <v>36</v>
      </c>
      <c r="X59" s="22" t="s">
        <v>36</v>
      </c>
      <c r="Y59" s="22" t="s">
        <v>36</v>
      </c>
      <c r="Z59" s="79" t="s">
        <v>50</v>
      </c>
      <c r="AA59" s="79" t="s">
        <v>51</v>
      </c>
      <c r="AB59" s="79" t="s">
        <v>43</v>
      </c>
      <c r="AC59" s="103" t="s">
        <v>52</v>
      </c>
      <c r="AD59" s="43" t="str">
        <f>IF('LP II'!J123&gt;=60,"Lansia"," ")</f>
        <v xml:space="preserve"> </v>
      </c>
      <c r="AE59" s="16"/>
      <c r="AF59" s="104" t="s">
        <v>46</v>
      </c>
      <c r="AG59" s="98" t="s">
        <v>36</v>
      </c>
    </row>
    <row r="60" spans="1:33">
      <c r="A60" s="97"/>
      <c r="B60" s="13">
        <f t="shared" si="0"/>
        <v>53</v>
      </c>
      <c r="C60" s="79"/>
      <c r="D60" s="183" t="s">
        <v>1425</v>
      </c>
      <c r="E60" s="158"/>
      <c r="F60" s="13" t="s">
        <v>21</v>
      </c>
      <c r="G60" s="22" t="s">
        <v>36</v>
      </c>
      <c r="H60" s="13" t="s">
        <v>70</v>
      </c>
      <c r="I60" s="184" t="s">
        <v>1426</v>
      </c>
      <c r="J60" s="24">
        <f>'[2]LP VI'!$A$2-RIGHT(I60,4)</f>
        <v>23</v>
      </c>
      <c r="K60" s="22" t="s">
        <v>36</v>
      </c>
      <c r="L60" s="13" t="s">
        <v>40</v>
      </c>
      <c r="M60" s="22" t="s">
        <v>36</v>
      </c>
      <c r="N60" s="13" t="s">
        <v>40</v>
      </c>
      <c r="O60" s="22" t="s">
        <v>36</v>
      </c>
      <c r="P60" s="22" t="s">
        <v>36</v>
      </c>
      <c r="Q60" s="22" t="s">
        <v>36</v>
      </c>
      <c r="R60" s="22" t="s">
        <v>36</v>
      </c>
      <c r="S60" s="22" t="s">
        <v>36</v>
      </c>
      <c r="T60" s="13" t="s">
        <v>40</v>
      </c>
      <c r="U60" s="22" t="s">
        <v>36</v>
      </c>
      <c r="V60" s="22" t="s">
        <v>36</v>
      </c>
      <c r="W60" s="22" t="s">
        <v>36</v>
      </c>
      <c r="X60" s="22" t="s">
        <v>36</v>
      </c>
      <c r="Y60" s="22" t="s">
        <v>36</v>
      </c>
      <c r="Z60" s="79" t="s">
        <v>75</v>
      </c>
      <c r="AA60" s="102" t="s">
        <v>94</v>
      </c>
      <c r="AB60" s="79" t="s">
        <v>57</v>
      </c>
      <c r="AC60" s="103" t="s">
        <v>58</v>
      </c>
      <c r="AD60" s="43" t="str">
        <f>IF('LP II'!J124&gt;=60,"Lansia"," ")</f>
        <v xml:space="preserve"> </v>
      </c>
      <c r="AE60" s="16"/>
      <c r="AF60" s="104" t="s">
        <v>77</v>
      </c>
      <c r="AG60" s="98" t="s">
        <v>36</v>
      </c>
    </row>
    <row r="61" spans="1:33">
      <c r="A61" s="97"/>
      <c r="B61" s="13">
        <f t="shared" si="0"/>
        <v>54</v>
      </c>
      <c r="C61" s="79"/>
      <c r="D61" s="183" t="s">
        <v>1427</v>
      </c>
      <c r="E61" s="158"/>
      <c r="F61" s="13" t="s">
        <v>21</v>
      </c>
      <c r="G61" s="22" t="s">
        <v>36</v>
      </c>
      <c r="H61" s="13" t="s">
        <v>1423</v>
      </c>
      <c r="I61" s="184" t="s">
        <v>1428</v>
      </c>
      <c r="J61" s="24">
        <f>'[2]LP VI'!$A$2-RIGHT(I61,4)</f>
        <v>19</v>
      </c>
      <c r="K61" s="22" t="s">
        <v>36</v>
      </c>
      <c r="L61" s="13" t="s">
        <v>40</v>
      </c>
      <c r="M61" s="22" t="s">
        <v>36</v>
      </c>
      <c r="N61" s="22" t="s">
        <v>36</v>
      </c>
      <c r="O61" s="22" t="s">
        <v>36</v>
      </c>
      <c r="P61" s="22" t="s">
        <v>36</v>
      </c>
      <c r="Q61" s="22" t="s">
        <v>36</v>
      </c>
      <c r="R61" s="22" t="s">
        <v>36</v>
      </c>
      <c r="S61" s="22" t="s">
        <v>36</v>
      </c>
      <c r="T61" s="13" t="s">
        <v>40</v>
      </c>
      <c r="U61" s="22" t="s">
        <v>36</v>
      </c>
      <c r="V61" s="22" t="s">
        <v>36</v>
      </c>
      <c r="W61" s="22" t="s">
        <v>36</v>
      </c>
      <c r="X61" s="22" t="s">
        <v>36</v>
      </c>
      <c r="Y61" s="22" t="s">
        <v>36</v>
      </c>
      <c r="Z61" s="79" t="s">
        <v>50</v>
      </c>
      <c r="AA61" s="102" t="s">
        <v>56</v>
      </c>
      <c r="AB61" s="79" t="s">
        <v>57</v>
      </c>
      <c r="AC61" s="103" t="s">
        <v>58</v>
      </c>
      <c r="AD61" s="43" t="str">
        <f>IF('LP II'!J125&gt;=60,"Lansia"," ")</f>
        <v xml:space="preserve"> </v>
      </c>
      <c r="AE61" s="16" t="s">
        <v>1300</v>
      </c>
      <c r="AF61" s="104" t="s">
        <v>46</v>
      </c>
      <c r="AG61" s="98" t="s">
        <v>36</v>
      </c>
    </row>
    <row r="62" spans="1:33">
      <c r="A62" s="97">
        <v>14</v>
      </c>
      <c r="B62" s="13">
        <f t="shared" si="0"/>
        <v>55</v>
      </c>
      <c r="C62" s="79" t="s">
        <v>1547</v>
      </c>
      <c r="D62" s="183" t="s">
        <v>1429</v>
      </c>
      <c r="E62" s="167" t="s">
        <v>35</v>
      </c>
      <c r="F62" s="22" t="s">
        <v>21</v>
      </c>
      <c r="G62" s="22" t="s">
        <v>36</v>
      </c>
      <c r="H62" s="13" t="s">
        <v>1430</v>
      </c>
      <c r="I62" s="184" t="s">
        <v>336</v>
      </c>
      <c r="J62" s="24">
        <f>'[2]LP VI'!$A$2-RIGHT(I62,4)</f>
        <v>43</v>
      </c>
      <c r="K62" s="212" t="s">
        <v>1431</v>
      </c>
      <c r="L62" s="13" t="s">
        <v>40</v>
      </c>
      <c r="M62" s="22" t="s">
        <v>36</v>
      </c>
      <c r="N62" s="13" t="s">
        <v>40</v>
      </c>
      <c r="O62" s="22" t="s">
        <v>36</v>
      </c>
      <c r="P62" s="13" t="s">
        <v>40</v>
      </c>
      <c r="Q62" s="22" t="s">
        <v>36</v>
      </c>
      <c r="R62" s="13" t="s">
        <v>40</v>
      </c>
      <c r="S62" s="22" t="s">
        <v>36</v>
      </c>
      <c r="T62" s="22" t="s">
        <v>36</v>
      </c>
      <c r="U62" s="22" t="s">
        <v>36</v>
      </c>
      <c r="V62" s="22" t="s">
        <v>36</v>
      </c>
      <c r="W62" s="22" t="s">
        <v>36</v>
      </c>
      <c r="X62" s="22" t="s">
        <v>36</v>
      </c>
      <c r="Y62" s="22" t="s">
        <v>36</v>
      </c>
      <c r="Z62" s="79" t="s">
        <v>55</v>
      </c>
      <c r="AA62" s="22" t="s">
        <v>192</v>
      </c>
      <c r="AB62" s="79" t="s">
        <v>43</v>
      </c>
      <c r="AC62" s="103" t="s">
        <v>44</v>
      </c>
      <c r="AD62" s="43" t="str">
        <f>IF('LP II'!J126&gt;=60,"Lansia"," ")</f>
        <v xml:space="preserve"> </v>
      </c>
      <c r="AE62" s="16"/>
      <c r="AF62" s="104" t="s">
        <v>46</v>
      </c>
      <c r="AG62" s="98" t="s">
        <v>36</v>
      </c>
    </row>
    <row r="63" spans="1:33">
      <c r="A63" s="97"/>
      <c r="B63" s="13">
        <f t="shared" si="0"/>
        <v>56</v>
      </c>
      <c r="C63" s="79"/>
      <c r="D63" s="183" t="s">
        <v>1432</v>
      </c>
      <c r="E63" s="167"/>
      <c r="F63" s="22" t="s">
        <v>36</v>
      </c>
      <c r="G63" s="13" t="s">
        <v>22</v>
      </c>
      <c r="H63" s="13" t="s">
        <v>115</v>
      </c>
      <c r="I63" s="184" t="s">
        <v>1433</v>
      </c>
      <c r="J63" s="24">
        <f>'[2]LP VI'!$A$2-RIGHT(I63,4)</f>
        <v>41</v>
      </c>
      <c r="K63" s="22" t="s">
        <v>36</v>
      </c>
      <c r="L63" s="22" t="s">
        <v>36</v>
      </c>
      <c r="M63" s="13" t="s">
        <v>40</v>
      </c>
      <c r="N63" s="22" t="s">
        <v>36</v>
      </c>
      <c r="O63" s="13" t="s">
        <v>40</v>
      </c>
      <c r="P63" s="22" t="s">
        <v>36</v>
      </c>
      <c r="Q63" s="13" t="s">
        <v>40</v>
      </c>
      <c r="R63" s="22" t="s">
        <v>36</v>
      </c>
      <c r="S63" s="13" t="s">
        <v>40</v>
      </c>
      <c r="T63" s="22" t="s">
        <v>36</v>
      </c>
      <c r="U63" s="22" t="s">
        <v>36</v>
      </c>
      <c r="V63" s="22" t="s">
        <v>36</v>
      </c>
      <c r="W63" s="22" t="s">
        <v>36</v>
      </c>
      <c r="X63" s="22" t="s">
        <v>36</v>
      </c>
      <c r="Y63" s="22" t="s">
        <v>36</v>
      </c>
      <c r="Z63" s="79" t="s">
        <v>55</v>
      </c>
      <c r="AA63" s="79" t="s">
        <v>51</v>
      </c>
      <c r="AB63" s="79" t="s">
        <v>43</v>
      </c>
      <c r="AC63" s="103" t="s">
        <v>52</v>
      </c>
      <c r="AD63" s="43" t="str">
        <f>IF('LP II'!J127&gt;=60,"Lansia"," ")</f>
        <v xml:space="preserve"> </v>
      </c>
      <c r="AE63" s="16"/>
      <c r="AF63" s="104" t="s">
        <v>46</v>
      </c>
      <c r="AG63" s="98" t="s">
        <v>36</v>
      </c>
    </row>
    <row r="64" spans="1:33">
      <c r="A64" s="97"/>
      <c r="B64" s="13">
        <f t="shared" si="0"/>
        <v>57</v>
      </c>
      <c r="C64" s="79"/>
      <c r="D64" s="183" t="s">
        <v>1434</v>
      </c>
      <c r="E64" s="167"/>
      <c r="F64" s="22" t="s">
        <v>36</v>
      </c>
      <c r="G64" s="13" t="s">
        <v>22</v>
      </c>
      <c r="H64" s="13" t="s">
        <v>115</v>
      </c>
      <c r="I64" s="184" t="s">
        <v>1435</v>
      </c>
      <c r="J64" s="24">
        <f>'[2]LP VI'!$A$2-RIGHT(I64,4)</f>
        <v>20</v>
      </c>
      <c r="K64" s="22" t="s">
        <v>36</v>
      </c>
      <c r="L64" s="22" t="s">
        <v>36</v>
      </c>
      <c r="M64" s="13" t="s">
        <v>40</v>
      </c>
      <c r="N64" s="22" t="s">
        <v>36</v>
      </c>
      <c r="O64" s="13" t="s">
        <v>40</v>
      </c>
      <c r="P64" s="22" t="s">
        <v>36</v>
      </c>
      <c r="Q64" s="22" t="s">
        <v>36</v>
      </c>
      <c r="R64" s="22" t="s">
        <v>36</v>
      </c>
      <c r="S64" s="22" t="s">
        <v>36</v>
      </c>
      <c r="T64" s="22" t="s">
        <v>36</v>
      </c>
      <c r="U64" s="13" t="s">
        <v>40</v>
      </c>
      <c r="V64" s="22" t="s">
        <v>36</v>
      </c>
      <c r="W64" s="22" t="s">
        <v>36</v>
      </c>
      <c r="X64" s="22" t="s">
        <v>36</v>
      </c>
      <c r="Y64" s="22" t="s">
        <v>36</v>
      </c>
      <c r="Z64" s="79" t="s">
        <v>75</v>
      </c>
      <c r="AA64" s="102" t="s">
        <v>94</v>
      </c>
      <c r="AB64" s="79" t="s">
        <v>57</v>
      </c>
      <c r="AC64" s="103" t="s">
        <v>58</v>
      </c>
      <c r="AD64" s="43" t="str">
        <f>IF('LP II'!J128&gt;=60,"Lansia"," ")</f>
        <v xml:space="preserve"> </v>
      </c>
      <c r="AE64" s="16"/>
      <c r="AF64" s="104" t="s">
        <v>46</v>
      </c>
      <c r="AG64" s="98" t="s">
        <v>36</v>
      </c>
    </row>
    <row r="65" spans="1:33">
      <c r="A65" s="97"/>
      <c r="B65" s="13">
        <f t="shared" si="0"/>
        <v>58</v>
      </c>
      <c r="C65" s="79"/>
      <c r="D65" s="183" t="s">
        <v>1436</v>
      </c>
      <c r="E65" s="167"/>
      <c r="F65" s="22" t="s">
        <v>36</v>
      </c>
      <c r="G65" s="13" t="s">
        <v>22</v>
      </c>
      <c r="H65" s="13" t="s">
        <v>115</v>
      </c>
      <c r="I65" s="184" t="s">
        <v>1437</v>
      </c>
      <c r="J65" s="24">
        <f>'[2]LP VI'!$A$2-RIGHT(I65,4)</f>
        <v>15</v>
      </c>
      <c r="K65" s="22" t="s">
        <v>36</v>
      </c>
      <c r="L65" s="22" t="s">
        <v>36</v>
      </c>
      <c r="M65" s="13" t="s">
        <v>40</v>
      </c>
      <c r="N65" s="22" t="s">
        <v>36</v>
      </c>
      <c r="O65" s="22" t="s">
        <v>36</v>
      </c>
      <c r="P65" s="22" t="s">
        <v>36</v>
      </c>
      <c r="Q65" s="22" t="s">
        <v>36</v>
      </c>
      <c r="R65" s="22" t="s">
        <v>36</v>
      </c>
      <c r="S65" s="22" t="s">
        <v>36</v>
      </c>
      <c r="T65" s="22" t="s">
        <v>36</v>
      </c>
      <c r="U65" s="22" t="s">
        <v>36</v>
      </c>
      <c r="V65" s="22" t="s">
        <v>36</v>
      </c>
      <c r="W65" s="13" t="s">
        <v>40</v>
      </c>
      <c r="X65" s="22" t="s">
        <v>36</v>
      </c>
      <c r="Y65" s="22" t="s">
        <v>36</v>
      </c>
      <c r="Z65" s="79" t="s">
        <v>61</v>
      </c>
      <c r="AA65" s="102" t="s">
        <v>56</v>
      </c>
      <c r="AB65" s="79" t="s">
        <v>57</v>
      </c>
      <c r="AC65" s="103" t="s">
        <v>58</v>
      </c>
      <c r="AD65" s="43" t="str">
        <f>IF('LP II'!J129&gt;=60,"Lansia"," ")</f>
        <v xml:space="preserve"> </v>
      </c>
      <c r="AE65" s="16"/>
      <c r="AF65" s="104" t="s">
        <v>46</v>
      </c>
      <c r="AG65" s="98" t="s">
        <v>36</v>
      </c>
    </row>
    <row r="66" spans="1:33">
      <c r="A66" s="97"/>
      <c r="B66" s="13">
        <f t="shared" si="0"/>
        <v>59</v>
      </c>
      <c r="C66" s="178"/>
      <c r="D66" s="220" t="s">
        <v>1438</v>
      </c>
      <c r="E66" s="167"/>
      <c r="F66" s="176" t="s">
        <v>21</v>
      </c>
      <c r="G66" s="22" t="s">
        <v>36</v>
      </c>
      <c r="H66" s="13" t="s">
        <v>115</v>
      </c>
      <c r="I66" s="177" t="s">
        <v>1439</v>
      </c>
      <c r="J66" s="24">
        <f>'[2]LP VI'!$A$2-RIGHT(I66,4)</f>
        <v>13</v>
      </c>
      <c r="K66" s="22" t="s">
        <v>36</v>
      </c>
      <c r="L66" s="13" t="s">
        <v>40</v>
      </c>
      <c r="M66" s="22" t="s">
        <v>36</v>
      </c>
      <c r="N66" s="22" t="s">
        <v>36</v>
      </c>
      <c r="O66" s="22" t="s">
        <v>36</v>
      </c>
      <c r="P66" s="22" t="s">
        <v>36</v>
      </c>
      <c r="Q66" s="22" t="s">
        <v>36</v>
      </c>
      <c r="R66" s="22" t="s">
        <v>36</v>
      </c>
      <c r="S66" s="22" t="s">
        <v>36</v>
      </c>
      <c r="T66" s="22" t="s">
        <v>36</v>
      </c>
      <c r="U66" s="22" t="s">
        <v>36</v>
      </c>
      <c r="V66" s="22" t="s">
        <v>36</v>
      </c>
      <c r="W66" s="22" t="s">
        <v>36</v>
      </c>
      <c r="X66" s="13" t="s">
        <v>40</v>
      </c>
      <c r="Y66" s="22" t="s">
        <v>36</v>
      </c>
      <c r="Z66" s="102" t="s">
        <v>41</v>
      </c>
      <c r="AA66" s="102" t="s">
        <v>56</v>
      </c>
      <c r="AB66" s="79" t="s">
        <v>57</v>
      </c>
      <c r="AC66" s="103" t="s">
        <v>58</v>
      </c>
      <c r="AD66" s="43" t="str">
        <f>IF('LP II'!J130&gt;=60,"Lansia"," ")</f>
        <v xml:space="preserve"> </v>
      </c>
      <c r="AE66" s="16" t="s">
        <v>1300</v>
      </c>
      <c r="AF66" s="104" t="s">
        <v>46</v>
      </c>
      <c r="AG66" s="98" t="s">
        <v>36</v>
      </c>
    </row>
    <row r="67" spans="1:33">
      <c r="A67" s="97"/>
      <c r="B67" s="13">
        <f t="shared" si="0"/>
        <v>60</v>
      </c>
      <c r="C67" s="178"/>
      <c r="D67" s="158" t="s">
        <v>1440</v>
      </c>
      <c r="E67" s="167"/>
      <c r="F67" s="22" t="s">
        <v>36</v>
      </c>
      <c r="G67" s="13" t="s">
        <v>22</v>
      </c>
      <c r="H67" s="13" t="s">
        <v>115</v>
      </c>
      <c r="I67" s="177" t="s">
        <v>1441</v>
      </c>
      <c r="J67" s="24">
        <f>'[2]LP VI'!$A$2-RIGHT(I67,4)</f>
        <v>2</v>
      </c>
      <c r="K67" s="22" t="s">
        <v>36</v>
      </c>
      <c r="L67" s="22" t="s">
        <v>36</v>
      </c>
      <c r="M67" s="22" t="s">
        <v>36</v>
      </c>
      <c r="N67" s="22" t="s">
        <v>36</v>
      </c>
      <c r="O67" s="22" t="s">
        <v>36</v>
      </c>
      <c r="P67" s="22" t="s">
        <v>36</v>
      </c>
      <c r="Q67" s="22" t="s">
        <v>36</v>
      </c>
      <c r="R67" s="22" t="s">
        <v>36</v>
      </c>
      <c r="S67" s="22" t="s">
        <v>36</v>
      </c>
      <c r="T67" s="22" t="s">
        <v>36</v>
      </c>
      <c r="U67" s="22" t="s">
        <v>36</v>
      </c>
      <c r="V67" s="22" t="s">
        <v>36</v>
      </c>
      <c r="W67" s="22" t="s">
        <v>36</v>
      </c>
      <c r="X67" s="22" t="s">
        <v>36</v>
      </c>
      <c r="Y67" s="13" t="s">
        <v>40</v>
      </c>
      <c r="Z67" s="102" t="s">
        <v>36</v>
      </c>
      <c r="AA67" s="102" t="s">
        <v>36</v>
      </c>
      <c r="AB67" s="79" t="s">
        <v>57</v>
      </c>
      <c r="AC67" s="103" t="s">
        <v>58</v>
      </c>
      <c r="AD67" s="43" t="str">
        <f>IF('LP II'!J131&gt;=60,"Lansia"," ")</f>
        <v xml:space="preserve"> </v>
      </c>
      <c r="AE67" s="16"/>
      <c r="AF67" s="104" t="s">
        <v>46</v>
      </c>
      <c r="AG67" s="98" t="s">
        <v>36</v>
      </c>
    </row>
    <row r="68" spans="1:33">
      <c r="A68" s="97"/>
      <c r="B68" s="13">
        <f t="shared" si="0"/>
        <v>61</v>
      </c>
      <c r="C68" s="178"/>
      <c r="D68" s="158" t="s">
        <v>1442</v>
      </c>
      <c r="E68" s="167"/>
      <c r="F68" s="22" t="s">
        <v>36</v>
      </c>
      <c r="G68" s="13" t="s">
        <v>22</v>
      </c>
      <c r="H68" s="13" t="s">
        <v>35</v>
      </c>
      <c r="I68" s="184" t="s">
        <v>1443</v>
      </c>
      <c r="J68" s="24">
        <f>'[2]LP VI'!$A$2-RIGHT(I68,4)</f>
        <v>20</v>
      </c>
      <c r="K68" s="22" t="s">
        <v>36</v>
      </c>
      <c r="L68" s="22" t="s">
        <v>36</v>
      </c>
      <c r="M68" s="13" t="s">
        <v>40</v>
      </c>
      <c r="N68" s="22" t="s">
        <v>36</v>
      </c>
      <c r="O68" s="13" t="s">
        <v>40</v>
      </c>
      <c r="P68" s="22" t="s">
        <v>36</v>
      </c>
      <c r="Q68" s="22" t="s">
        <v>36</v>
      </c>
      <c r="R68" s="22" t="s">
        <v>36</v>
      </c>
      <c r="S68" s="22" t="s">
        <v>36</v>
      </c>
      <c r="T68" s="22" t="s">
        <v>36</v>
      </c>
      <c r="U68" s="13" t="s">
        <v>40</v>
      </c>
      <c r="V68" s="22" t="s">
        <v>36</v>
      </c>
      <c r="W68" s="22" t="s">
        <v>36</v>
      </c>
      <c r="X68" s="22" t="s">
        <v>36</v>
      </c>
      <c r="Y68" s="22" t="s">
        <v>36</v>
      </c>
      <c r="Z68" s="79" t="s">
        <v>41</v>
      </c>
      <c r="AA68" s="22" t="s">
        <v>36</v>
      </c>
      <c r="AB68" s="79" t="s">
        <v>57</v>
      </c>
      <c r="AC68" s="103" t="s">
        <v>58</v>
      </c>
      <c r="AD68" s="43" t="str">
        <f>IF('LP II'!J132&gt;=60,"Lansia"," ")</f>
        <v xml:space="preserve"> </v>
      </c>
      <c r="AE68" s="16"/>
      <c r="AF68" s="104" t="s">
        <v>46</v>
      </c>
      <c r="AG68" s="98" t="s">
        <v>36</v>
      </c>
    </row>
    <row r="69" spans="1:33">
      <c r="A69" s="97">
        <v>15</v>
      </c>
      <c r="B69" s="13">
        <f t="shared" si="0"/>
        <v>62</v>
      </c>
      <c r="C69" s="79" t="s">
        <v>1547</v>
      </c>
      <c r="D69" s="183" t="s">
        <v>1444</v>
      </c>
      <c r="E69" s="99" t="s">
        <v>35</v>
      </c>
      <c r="F69" s="13" t="s">
        <v>21</v>
      </c>
      <c r="G69" s="22" t="s">
        <v>36</v>
      </c>
      <c r="H69" s="79" t="s">
        <v>103</v>
      </c>
      <c r="I69" s="184" t="s">
        <v>1445</v>
      </c>
      <c r="J69" s="24">
        <f>'[2]LP VI'!$A$2-RIGHT(I69,4)</f>
        <v>48</v>
      </c>
      <c r="K69" s="211" t="s">
        <v>1446</v>
      </c>
      <c r="L69" s="13" t="s">
        <v>40</v>
      </c>
      <c r="M69" s="22" t="s">
        <v>36</v>
      </c>
      <c r="N69" s="176" t="s">
        <v>40</v>
      </c>
      <c r="O69" s="22" t="s">
        <v>36</v>
      </c>
      <c r="P69" s="176" t="s">
        <v>40</v>
      </c>
      <c r="Q69" s="22" t="s">
        <v>36</v>
      </c>
      <c r="R69" s="176" t="s">
        <v>40</v>
      </c>
      <c r="S69" s="22" t="s">
        <v>36</v>
      </c>
      <c r="T69" s="22" t="s">
        <v>36</v>
      </c>
      <c r="U69" s="22" t="s">
        <v>36</v>
      </c>
      <c r="V69" s="22" t="s">
        <v>36</v>
      </c>
      <c r="W69" s="22" t="s">
        <v>36</v>
      </c>
      <c r="X69" s="22" t="s">
        <v>36</v>
      </c>
      <c r="Y69" s="22" t="s">
        <v>36</v>
      </c>
      <c r="Z69" s="79" t="s">
        <v>55</v>
      </c>
      <c r="AA69" s="79" t="s">
        <v>42</v>
      </c>
      <c r="AB69" s="79" t="s">
        <v>43</v>
      </c>
      <c r="AC69" s="103" t="s">
        <v>44</v>
      </c>
      <c r="AD69" s="43" t="str">
        <f>IF('LP II'!J133&gt;=60,"Lansia"," ")</f>
        <v>Lansia</v>
      </c>
      <c r="AE69" s="16"/>
      <c r="AF69" s="104" t="s">
        <v>46</v>
      </c>
      <c r="AG69" s="98" t="s">
        <v>36</v>
      </c>
    </row>
    <row r="70" spans="1:33">
      <c r="A70" s="97"/>
      <c r="B70" s="13">
        <f t="shared" si="0"/>
        <v>63</v>
      </c>
      <c r="C70" s="79"/>
      <c r="D70" s="183" t="s">
        <v>1447</v>
      </c>
      <c r="E70" s="201"/>
      <c r="F70" s="22" t="s">
        <v>36</v>
      </c>
      <c r="G70" s="13" t="s">
        <v>22</v>
      </c>
      <c r="H70" s="202" t="s">
        <v>115</v>
      </c>
      <c r="I70" s="184" t="s">
        <v>1448</v>
      </c>
      <c r="J70" s="24">
        <f>'[2]LP VI'!$A$2-RIGHT(I70,4)</f>
        <v>43</v>
      </c>
      <c r="K70" s="22" t="s">
        <v>36</v>
      </c>
      <c r="L70" s="22" t="s">
        <v>36</v>
      </c>
      <c r="M70" s="176" t="s">
        <v>40</v>
      </c>
      <c r="N70" s="22" t="s">
        <v>36</v>
      </c>
      <c r="O70" s="176" t="s">
        <v>40</v>
      </c>
      <c r="P70" s="22" t="s">
        <v>36</v>
      </c>
      <c r="Q70" s="176" t="s">
        <v>40</v>
      </c>
      <c r="R70" s="22" t="s">
        <v>36</v>
      </c>
      <c r="S70" s="176" t="s">
        <v>40</v>
      </c>
      <c r="T70" s="22" t="s">
        <v>36</v>
      </c>
      <c r="U70" s="22" t="s">
        <v>36</v>
      </c>
      <c r="V70" s="22" t="s">
        <v>36</v>
      </c>
      <c r="W70" s="22" t="s">
        <v>36</v>
      </c>
      <c r="X70" s="22" t="s">
        <v>36</v>
      </c>
      <c r="Y70" s="22" t="s">
        <v>36</v>
      </c>
      <c r="Z70" s="79" t="s">
        <v>55</v>
      </c>
      <c r="AA70" s="79" t="s">
        <v>51</v>
      </c>
      <c r="AB70" s="79" t="s">
        <v>43</v>
      </c>
      <c r="AC70" s="103" t="s">
        <v>52</v>
      </c>
      <c r="AD70" s="43" t="str">
        <f>IF('LP II'!J134&gt;=60,"Lansia"," ")</f>
        <v>Lansia</v>
      </c>
      <c r="AE70" s="16"/>
      <c r="AF70" s="104" t="s">
        <v>46</v>
      </c>
      <c r="AG70" s="98" t="s">
        <v>36</v>
      </c>
    </row>
    <row r="71" spans="1:33">
      <c r="A71" s="97"/>
      <c r="B71" s="13">
        <f t="shared" si="0"/>
        <v>64</v>
      </c>
      <c r="C71" s="79"/>
      <c r="D71" s="183" t="s">
        <v>1449</v>
      </c>
      <c r="E71" s="201"/>
      <c r="F71" s="13" t="s">
        <v>21</v>
      </c>
      <c r="G71" s="22" t="s">
        <v>36</v>
      </c>
      <c r="H71" s="202" t="s">
        <v>173</v>
      </c>
      <c r="I71" s="184" t="s">
        <v>1450</v>
      </c>
      <c r="J71" s="24">
        <f>'[2]LP VI'!$A$2-RIGHT(I71,4)</f>
        <v>25</v>
      </c>
      <c r="K71" s="22"/>
      <c r="L71" s="13" t="s">
        <v>40</v>
      </c>
      <c r="M71" s="22" t="s">
        <v>36</v>
      </c>
      <c r="N71" s="176" t="s">
        <v>40</v>
      </c>
      <c r="O71" s="22" t="s">
        <v>36</v>
      </c>
      <c r="P71" s="22" t="s">
        <v>36</v>
      </c>
      <c r="Q71" s="22" t="s">
        <v>36</v>
      </c>
      <c r="R71" s="22" t="s">
        <v>36</v>
      </c>
      <c r="S71" s="22" t="s">
        <v>36</v>
      </c>
      <c r="T71" s="176" t="s">
        <v>40</v>
      </c>
      <c r="U71" s="22" t="s">
        <v>36</v>
      </c>
      <c r="V71" s="22" t="s">
        <v>36</v>
      </c>
      <c r="W71" s="22" t="s">
        <v>36</v>
      </c>
      <c r="X71" s="22" t="s">
        <v>36</v>
      </c>
      <c r="Y71" s="22" t="s">
        <v>36</v>
      </c>
      <c r="Z71" s="79" t="s">
        <v>55</v>
      </c>
      <c r="AA71" s="79" t="s">
        <v>42</v>
      </c>
      <c r="AB71" s="79" t="s">
        <v>57</v>
      </c>
      <c r="AC71" s="103" t="s">
        <v>58</v>
      </c>
      <c r="AD71" s="43" t="str">
        <f>IF('LP II'!J135&gt;=60,"Lansia"," ")</f>
        <v>Lansia</v>
      </c>
      <c r="AE71" s="17" t="s">
        <v>1306</v>
      </c>
      <c r="AF71" s="104" t="s">
        <v>46</v>
      </c>
      <c r="AG71" s="98" t="s">
        <v>36</v>
      </c>
    </row>
    <row r="72" spans="1:33">
      <c r="A72" s="97"/>
      <c r="B72" s="13">
        <f t="shared" si="0"/>
        <v>65</v>
      </c>
      <c r="C72" s="79"/>
      <c r="D72" s="183" t="s">
        <v>1451</v>
      </c>
      <c r="E72" s="201"/>
      <c r="F72" s="13" t="s">
        <v>21</v>
      </c>
      <c r="G72" s="22" t="s">
        <v>36</v>
      </c>
      <c r="H72" s="202" t="s">
        <v>115</v>
      </c>
      <c r="I72" s="184" t="s">
        <v>1452</v>
      </c>
      <c r="J72" s="24">
        <f>'[2]LP VI'!$A$2-RIGHT(I72,4)</f>
        <v>17</v>
      </c>
      <c r="K72" s="22" t="s">
        <v>36</v>
      </c>
      <c r="L72" s="13" t="s">
        <v>40</v>
      </c>
      <c r="M72" s="22" t="s">
        <v>36</v>
      </c>
      <c r="N72" s="13" t="s">
        <v>40</v>
      </c>
      <c r="O72" s="22" t="s">
        <v>36</v>
      </c>
      <c r="P72" s="22" t="s">
        <v>36</v>
      </c>
      <c r="Q72" s="22" t="s">
        <v>36</v>
      </c>
      <c r="R72" s="22" t="s">
        <v>36</v>
      </c>
      <c r="S72" s="22" t="s">
        <v>36</v>
      </c>
      <c r="T72" s="22" t="s">
        <v>36</v>
      </c>
      <c r="U72" s="22" t="s">
        <v>36</v>
      </c>
      <c r="V72" s="176" t="s">
        <v>40</v>
      </c>
      <c r="W72" s="22" t="s">
        <v>36</v>
      </c>
      <c r="X72" s="22" t="s">
        <v>36</v>
      </c>
      <c r="Y72" s="22" t="s">
        <v>36</v>
      </c>
      <c r="Z72" s="79" t="s">
        <v>55</v>
      </c>
      <c r="AA72" s="79" t="s">
        <v>56</v>
      </c>
      <c r="AB72" s="79" t="s">
        <v>57</v>
      </c>
      <c r="AC72" s="103" t="s">
        <v>58</v>
      </c>
      <c r="AD72" s="43" t="str">
        <f>IF('LP II'!J136&gt;=60,"Lansia"," ")</f>
        <v>Lansia</v>
      </c>
      <c r="AE72" s="16"/>
      <c r="AF72" s="104" t="s">
        <v>46</v>
      </c>
      <c r="AG72" s="98" t="s">
        <v>36</v>
      </c>
    </row>
    <row r="73" spans="1:33">
      <c r="A73" s="133">
        <v>16</v>
      </c>
      <c r="B73" s="13">
        <f t="shared" ref="B73:B111" si="1">B72+1</f>
        <v>66</v>
      </c>
      <c r="C73" s="79" t="s">
        <v>1547</v>
      </c>
      <c r="D73" s="135" t="s">
        <v>1453</v>
      </c>
      <c r="E73" s="142" t="s">
        <v>35</v>
      </c>
      <c r="F73" s="13" t="s">
        <v>21</v>
      </c>
      <c r="G73" s="22" t="s">
        <v>36</v>
      </c>
      <c r="H73" s="138" t="s">
        <v>115</v>
      </c>
      <c r="I73" s="139" t="s">
        <v>1454</v>
      </c>
      <c r="J73" s="24">
        <f>'[2]LP VI'!$A$2-RIGHT(I73,4)</f>
        <v>39</v>
      </c>
      <c r="K73" s="137" t="s">
        <v>1455</v>
      </c>
      <c r="L73" s="13" t="s">
        <v>40</v>
      </c>
      <c r="M73" s="22" t="s">
        <v>36</v>
      </c>
      <c r="N73" s="13" t="s">
        <v>40</v>
      </c>
      <c r="O73" s="22" t="s">
        <v>36</v>
      </c>
      <c r="P73" s="13" t="s">
        <v>40</v>
      </c>
      <c r="Q73" s="22" t="s">
        <v>36</v>
      </c>
      <c r="R73" s="13" t="s">
        <v>40</v>
      </c>
      <c r="S73" s="22" t="s">
        <v>36</v>
      </c>
      <c r="T73" s="22" t="s">
        <v>36</v>
      </c>
      <c r="U73" s="22" t="s">
        <v>36</v>
      </c>
      <c r="V73" s="22" t="s">
        <v>36</v>
      </c>
      <c r="W73" s="22" t="s">
        <v>36</v>
      </c>
      <c r="X73" s="22" t="s">
        <v>36</v>
      </c>
      <c r="Y73" s="22" t="s">
        <v>36</v>
      </c>
      <c r="Z73" s="137" t="s">
        <v>61</v>
      </c>
      <c r="AA73" s="194" t="s">
        <v>106</v>
      </c>
      <c r="AB73" s="134" t="s">
        <v>43</v>
      </c>
      <c r="AC73" s="141" t="s">
        <v>44</v>
      </c>
      <c r="AD73" s="43" t="str">
        <f>IF('LP II'!J137&gt;=60,"Lansia"," ")</f>
        <v>Lansia</v>
      </c>
      <c r="AE73" s="16"/>
      <c r="AF73" s="104" t="s">
        <v>46</v>
      </c>
      <c r="AG73" s="98" t="s">
        <v>36</v>
      </c>
    </row>
    <row r="74" spans="1:33">
      <c r="A74" s="133"/>
      <c r="B74" s="13">
        <f t="shared" si="1"/>
        <v>67</v>
      </c>
      <c r="C74" s="134"/>
      <c r="D74" s="135" t="s">
        <v>1456</v>
      </c>
      <c r="E74" s="142"/>
      <c r="F74" s="22" t="s">
        <v>36</v>
      </c>
      <c r="G74" s="22" t="s">
        <v>22</v>
      </c>
      <c r="H74" s="138" t="s">
        <v>1457</v>
      </c>
      <c r="I74" s="139" t="s">
        <v>1458</v>
      </c>
      <c r="J74" s="24">
        <f>'[2]LP VI'!$A$2-RIGHT(I74,4)</f>
        <v>40</v>
      </c>
      <c r="K74" s="137" t="s">
        <v>36</v>
      </c>
      <c r="L74" s="22" t="s">
        <v>36</v>
      </c>
      <c r="M74" s="13" t="s">
        <v>40</v>
      </c>
      <c r="N74" s="22" t="s">
        <v>36</v>
      </c>
      <c r="O74" s="13" t="s">
        <v>40</v>
      </c>
      <c r="P74" s="22" t="s">
        <v>36</v>
      </c>
      <c r="Q74" s="13" t="s">
        <v>40</v>
      </c>
      <c r="R74" s="22" t="s">
        <v>36</v>
      </c>
      <c r="S74" s="13" t="s">
        <v>40</v>
      </c>
      <c r="T74" s="22" t="s">
        <v>36</v>
      </c>
      <c r="U74" s="22" t="s">
        <v>36</v>
      </c>
      <c r="V74" s="22" t="s">
        <v>36</v>
      </c>
      <c r="W74" s="22" t="s">
        <v>36</v>
      </c>
      <c r="X74" s="22" t="s">
        <v>36</v>
      </c>
      <c r="Y74" s="22" t="s">
        <v>36</v>
      </c>
      <c r="Z74" s="137" t="s">
        <v>41</v>
      </c>
      <c r="AA74" s="194" t="s">
        <v>51</v>
      </c>
      <c r="AB74" s="134" t="s">
        <v>43</v>
      </c>
      <c r="AC74" s="141" t="s">
        <v>52</v>
      </c>
      <c r="AD74" s="43" t="str">
        <f>IF('LP II'!J138&gt;=60,"Lansia"," ")</f>
        <v>Lansia</v>
      </c>
      <c r="AE74" s="16"/>
      <c r="AF74" s="104" t="s">
        <v>46</v>
      </c>
      <c r="AG74" s="98" t="s">
        <v>36</v>
      </c>
    </row>
    <row r="75" spans="1:33">
      <c r="A75" s="133"/>
      <c r="B75" s="13">
        <f t="shared" si="1"/>
        <v>68</v>
      </c>
      <c r="C75" s="134"/>
      <c r="D75" s="135" t="s">
        <v>1459</v>
      </c>
      <c r="E75" s="142"/>
      <c r="F75" s="22" t="s">
        <v>36</v>
      </c>
      <c r="G75" s="22" t="s">
        <v>22</v>
      </c>
      <c r="H75" s="138" t="s">
        <v>115</v>
      </c>
      <c r="I75" s="139" t="s">
        <v>1460</v>
      </c>
      <c r="J75" s="24">
        <f>'[2]LP VI'!$A$2-RIGHT(I75,4)</f>
        <v>21</v>
      </c>
      <c r="K75" s="137" t="s">
        <v>36</v>
      </c>
      <c r="L75" s="22" t="s">
        <v>36</v>
      </c>
      <c r="M75" s="13" t="s">
        <v>40</v>
      </c>
      <c r="N75" s="22" t="s">
        <v>36</v>
      </c>
      <c r="O75" s="22" t="s">
        <v>36</v>
      </c>
      <c r="P75" s="22" t="s">
        <v>36</v>
      </c>
      <c r="Q75" s="22" t="s">
        <v>36</v>
      </c>
      <c r="R75" s="22" t="s">
        <v>36</v>
      </c>
      <c r="S75" s="22" t="s">
        <v>36</v>
      </c>
      <c r="T75" s="22" t="s">
        <v>36</v>
      </c>
      <c r="U75" s="13" t="s">
        <v>40</v>
      </c>
      <c r="V75" s="22" t="s">
        <v>36</v>
      </c>
      <c r="W75" s="22" t="s">
        <v>36</v>
      </c>
      <c r="X75" s="22" t="s">
        <v>36</v>
      </c>
      <c r="Y75" s="22" t="s">
        <v>36</v>
      </c>
      <c r="Z75" s="137" t="s">
        <v>41</v>
      </c>
      <c r="AA75" s="194" t="s">
        <v>56</v>
      </c>
      <c r="AB75" s="134" t="s">
        <v>57</v>
      </c>
      <c r="AC75" s="141" t="s">
        <v>58</v>
      </c>
      <c r="AD75" s="43" t="str">
        <f>IF('LP II'!J139&gt;=60,"Lansia"," ")</f>
        <v>Lansia</v>
      </c>
      <c r="AE75" s="17" t="s">
        <v>1325</v>
      </c>
      <c r="AF75" s="104" t="s">
        <v>46</v>
      </c>
      <c r="AG75" s="98" t="s">
        <v>36</v>
      </c>
    </row>
    <row r="76" spans="1:33">
      <c r="A76" s="133"/>
      <c r="B76" s="13">
        <f t="shared" si="1"/>
        <v>69</v>
      </c>
      <c r="C76" s="134"/>
      <c r="D76" s="135" t="s">
        <v>1461</v>
      </c>
      <c r="E76" s="142"/>
      <c r="F76" s="22" t="s">
        <v>36</v>
      </c>
      <c r="G76" s="22" t="s">
        <v>22</v>
      </c>
      <c r="H76" s="138" t="s">
        <v>115</v>
      </c>
      <c r="I76" s="139" t="s">
        <v>1462</v>
      </c>
      <c r="J76" s="24">
        <f>'[2]LP VI'!$A$2-RIGHT(I76,4)</f>
        <v>6</v>
      </c>
      <c r="K76" s="137" t="s">
        <v>36</v>
      </c>
      <c r="L76" s="22" t="s">
        <v>36</v>
      </c>
      <c r="M76" s="13" t="s">
        <v>40</v>
      </c>
      <c r="N76" s="22" t="s">
        <v>36</v>
      </c>
      <c r="O76" s="22" t="s">
        <v>36</v>
      </c>
      <c r="P76" s="22" t="s">
        <v>36</v>
      </c>
      <c r="Q76" s="22" t="s">
        <v>36</v>
      </c>
      <c r="R76" s="22" t="s">
        <v>36</v>
      </c>
      <c r="S76" s="22" t="s">
        <v>36</v>
      </c>
      <c r="T76" s="22" t="s">
        <v>36</v>
      </c>
      <c r="U76" s="22" t="s">
        <v>36</v>
      </c>
      <c r="V76" s="22" t="s">
        <v>36</v>
      </c>
      <c r="W76" s="22" t="s">
        <v>36</v>
      </c>
      <c r="X76" s="22" t="s">
        <v>36</v>
      </c>
      <c r="Y76" s="13" t="s">
        <v>40</v>
      </c>
      <c r="Z76" s="102" t="s">
        <v>36</v>
      </c>
      <c r="AA76" s="194" t="s">
        <v>36</v>
      </c>
      <c r="AB76" s="134" t="s">
        <v>57</v>
      </c>
      <c r="AC76" s="141" t="s">
        <v>58</v>
      </c>
      <c r="AD76" s="43" t="str">
        <f>IF('LP II'!J140&gt;=60,"Lansia"," ")</f>
        <v>Lansia</v>
      </c>
      <c r="AE76" s="16"/>
      <c r="AF76" s="104" t="s">
        <v>46</v>
      </c>
      <c r="AG76" s="98" t="s">
        <v>36</v>
      </c>
    </row>
    <row r="77" spans="1:33">
      <c r="A77" s="133">
        <v>17</v>
      </c>
      <c r="B77" s="13">
        <f t="shared" si="1"/>
        <v>70</v>
      </c>
      <c r="C77" s="79" t="s">
        <v>1547</v>
      </c>
      <c r="D77" s="183" t="s">
        <v>1463</v>
      </c>
      <c r="E77" s="13" t="s">
        <v>35</v>
      </c>
      <c r="F77" s="13" t="s">
        <v>21</v>
      </c>
      <c r="G77" s="22" t="s">
        <v>36</v>
      </c>
      <c r="H77" s="13" t="s">
        <v>510</v>
      </c>
      <c r="I77" s="184" t="s">
        <v>1464</v>
      </c>
      <c r="J77" s="24">
        <f>'LP II'!$A$2-RIGHT(I77,4)</f>
        <v>53</v>
      </c>
      <c r="K77" s="22" t="s">
        <v>36</v>
      </c>
      <c r="L77" s="13" t="s">
        <v>40</v>
      </c>
      <c r="M77" s="22" t="s">
        <v>36</v>
      </c>
      <c r="N77" s="13" t="s">
        <v>40</v>
      </c>
      <c r="O77" s="22" t="s">
        <v>36</v>
      </c>
      <c r="P77" s="13" t="s">
        <v>40</v>
      </c>
      <c r="Q77" s="22" t="s">
        <v>36</v>
      </c>
      <c r="R77" s="13" t="s">
        <v>40</v>
      </c>
      <c r="S77" s="22" t="s">
        <v>36</v>
      </c>
      <c r="T77" s="22" t="s">
        <v>36</v>
      </c>
      <c r="U77" s="22" t="s">
        <v>36</v>
      </c>
      <c r="V77" s="22" t="s">
        <v>36</v>
      </c>
      <c r="W77" s="22" t="s">
        <v>36</v>
      </c>
      <c r="X77" s="22" t="s">
        <v>36</v>
      </c>
      <c r="Y77" s="22" t="s">
        <v>36</v>
      </c>
      <c r="Z77" s="22" t="s">
        <v>41</v>
      </c>
      <c r="AA77" s="22" t="s">
        <v>106</v>
      </c>
      <c r="AB77" s="79" t="s">
        <v>43</v>
      </c>
      <c r="AC77" s="103" t="s">
        <v>44</v>
      </c>
      <c r="AD77" s="43" t="str">
        <f>IF('LP II'!J141&gt;=60,"Lansia"," ")</f>
        <v>Lansia</v>
      </c>
      <c r="AE77" s="16"/>
      <c r="AF77" s="104" t="s">
        <v>46</v>
      </c>
      <c r="AG77" s="98" t="s">
        <v>36</v>
      </c>
    </row>
    <row r="78" spans="1:33">
      <c r="A78" s="133"/>
      <c r="B78" s="13">
        <f t="shared" si="1"/>
        <v>71</v>
      </c>
      <c r="C78" s="22" t="s">
        <v>36</v>
      </c>
      <c r="D78" s="183" t="s">
        <v>1465</v>
      </c>
      <c r="E78" s="13"/>
      <c r="F78" s="22" t="s">
        <v>36</v>
      </c>
      <c r="G78" s="13" t="s">
        <v>22</v>
      </c>
      <c r="H78" s="13" t="s">
        <v>176</v>
      </c>
      <c r="I78" s="184" t="s">
        <v>1466</v>
      </c>
      <c r="J78" s="24">
        <f>'LP II'!$A$2-RIGHT(I78,4)</f>
        <v>48</v>
      </c>
      <c r="K78" s="22" t="s">
        <v>36</v>
      </c>
      <c r="L78" s="22" t="s">
        <v>36</v>
      </c>
      <c r="M78" s="13" t="s">
        <v>40</v>
      </c>
      <c r="N78" s="13" t="s">
        <v>40</v>
      </c>
      <c r="O78" s="22" t="s">
        <v>36</v>
      </c>
      <c r="P78" s="22" t="s">
        <v>36</v>
      </c>
      <c r="Q78" s="13" t="s">
        <v>40</v>
      </c>
      <c r="R78" s="22" t="s">
        <v>36</v>
      </c>
      <c r="S78" s="13" t="s">
        <v>40</v>
      </c>
      <c r="T78" s="22" t="s">
        <v>36</v>
      </c>
      <c r="U78" s="22" t="s">
        <v>36</v>
      </c>
      <c r="V78" s="22" t="s">
        <v>36</v>
      </c>
      <c r="W78" s="22" t="s">
        <v>36</v>
      </c>
      <c r="X78" s="22" t="s">
        <v>36</v>
      </c>
      <c r="Y78" s="22" t="s">
        <v>36</v>
      </c>
      <c r="Z78" s="22" t="s">
        <v>41</v>
      </c>
      <c r="AA78" s="22" t="s">
        <v>51</v>
      </c>
      <c r="AB78" s="79" t="s">
        <v>43</v>
      </c>
      <c r="AC78" s="103" t="s">
        <v>52</v>
      </c>
      <c r="AD78" s="43" t="str">
        <f>IF('LP II'!J142&gt;=60,"Lansia"," ")</f>
        <v xml:space="preserve"> </v>
      </c>
      <c r="AE78" s="17" t="s">
        <v>1325</v>
      </c>
      <c r="AF78" s="104" t="s">
        <v>46</v>
      </c>
      <c r="AG78" s="98" t="s">
        <v>36</v>
      </c>
    </row>
    <row r="79" spans="1:33">
      <c r="A79" s="133"/>
      <c r="B79" s="13">
        <f t="shared" si="1"/>
        <v>72</v>
      </c>
      <c r="C79" s="22" t="s">
        <v>36</v>
      </c>
      <c r="D79" s="183" t="s">
        <v>1467</v>
      </c>
      <c r="E79" s="13"/>
      <c r="F79" s="22" t="s">
        <v>36</v>
      </c>
      <c r="G79" s="13" t="s">
        <v>22</v>
      </c>
      <c r="H79" s="13" t="s">
        <v>115</v>
      </c>
      <c r="I79" s="184" t="s">
        <v>1468</v>
      </c>
      <c r="J79" s="24">
        <f>'LP II'!$A$2-RIGHT(I79,4)</f>
        <v>16</v>
      </c>
      <c r="K79" s="22" t="s">
        <v>36</v>
      </c>
      <c r="L79" s="22" t="s">
        <v>36</v>
      </c>
      <c r="M79" s="13" t="s">
        <v>40</v>
      </c>
      <c r="N79" s="22" t="s">
        <v>36</v>
      </c>
      <c r="O79" s="22" t="s">
        <v>36</v>
      </c>
      <c r="P79" s="22" t="s">
        <v>36</v>
      </c>
      <c r="Q79" s="22" t="s">
        <v>36</v>
      </c>
      <c r="R79" s="22" t="s">
        <v>36</v>
      </c>
      <c r="S79" s="22" t="s">
        <v>36</v>
      </c>
      <c r="T79" s="22" t="s">
        <v>36</v>
      </c>
      <c r="U79" s="22" t="s">
        <v>36</v>
      </c>
      <c r="V79" s="22" t="s">
        <v>36</v>
      </c>
      <c r="W79" s="100" t="s">
        <v>40</v>
      </c>
      <c r="X79" s="22" t="s">
        <v>36</v>
      </c>
      <c r="Y79" s="22" t="s">
        <v>36</v>
      </c>
      <c r="Z79" s="22" t="s">
        <v>41</v>
      </c>
      <c r="AA79" s="22" t="s">
        <v>36</v>
      </c>
      <c r="AB79" s="79" t="s">
        <v>57</v>
      </c>
      <c r="AC79" s="103" t="s">
        <v>58</v>
      </c>
      <c r="AD79" s="43" t="str">
        <f>IF('LP II'!J143&gt;=60,"Lansia"," ")</f>
        <v xml:space="preserve"> </v>
      </c>
      <c r="AE79" s="16"/>
      <c r="AF79" s="104" t="s">
        <v>46</v>
      </c>
      <c r="AG79" s="98" t="s">
        <v>36</v>
      </c>
    </row>
    <row r="80" spans="1:33">
      <c r="A80" s="133"/>
      <c r="B80" s="13">
        <f t="shared" si="1"/>
        <v>73</v>
      </c>
      <c r="C80" s="22" t="s">
        <v>36</v>
      </c>
      <c r="D80" s="183" t="s">
        <v>1469</v>
      </c>
      <c r="E80" s="13"/>
      <c r="F80" s="22" t="s">
        <v>36</v>
      </c>
      <c r="G80" s="13" t="s">
        <v>22</v>
      </c>
      <c r="H80" s="13" t="s">
        <v>35</v>
      </c>
      <c r="I80" s="184" t="s">
        <v>1470</v>
      </c>
      <c r="J80" s="24">
        <f>'LP II'!$A$2-RIGHT(I80,4)</f>
        <v>12</v>
      </c>
      <c r="K80" s="22" t="s">
        <v>36</v>
      </c>
      <c r="L80" s="22" t="s">
        <v>36</v>
      </c>
      <c r="M80" s="13" t="s">
        <v>40</v>
      </c>
      <c r="N80" s="22" t="s">
        <v>36</v>
      </c>
      <c r="O80" s="22" t="s">
        <v>36</v>
      </c>
      <c r="P80" s="22" t="s">
        <v>36</v>
      </c>
      <c r="Q80" s="22" t="s">
        <v>36</v>
      </c>
      <c r="R80" s="22" t="s">
        <v>36</v>
      </c>
      <c r="S80" s="22" t="s">
        <v>36</v>
      </c>
      <c r="T80" s="22" t="s">
        <v>36</v>
      </c>
      <c r="U80" s="22" t="s">
        <v>36</v>
      </c>
      <c r="V80" s="22" t="s">
        <v>36</v>
      </c>
      <c r="W80" s="22" t="s">
        <v>36</v>
      </c>
      <c r="X80" s="22" t="s">
        <v>36</v>
      </c>
      <c r="Y80" s="13" t="s">
        <v>40</v>
      </c>
      <c r="Z80" s="22" t="s">
        <v>41</v>
      </c>
      <c r="AA80" s="22" t="s">
        <v>36</v>
      </c>
      <c r="AB80" s="79" t="s">
        <v>57</v>
      </c>
      <c r="AC80" s="103" t="s">
        <v>58</v>
      </c>
      <c r="AD80" s="43" t="str">
        <f>IF('LP II'!J144&gt;=60,"Lansia"," ")</f>
        <v xml:space="preserve"> </v>
      </c>
      <c r="AE80" s="16"/>
      <c r="AF80" s="104" t="s">
        <v>77</v>
      </c>
      <c r="AG80" s="98" t="s">
        <v>36</v>
      </c>
    </row>
    <row r="81" spans="1:33">
      <c r="A81" s="133">
        <v>18</v>
      </c>
      <c r="B81" s="13">
        <f t="shared" si="1"/>
        <v>74</v>
      </c>
      <c r="C81" s="79" t="s">
        <v>1547</v>
      </c>
      <c r="D81" s="136" t="s">
        <v>1471</v>
      </c>
      <c r="E81" s="143" t="s">
        <v>1472</v>
      </c>
      <c r="F81" s="13" t="s">
        <v>21</v>
      </c>
      <c r="G81" s="22" t="s">
        <v>36</v>
      </c>
      <c r="H81" s="134" t="s">
        <v>103</v>
      </c>
      <c r="I81" s="139" t="s">
        <v>1473</v>
      </c>
      <c r="J81" s="24">
        <f>'[2]LP VI'!$A$2-RIGHT(I81,4)</f>
        <v>45</v>
      </c>
      <c r="K81" s="138" t="s">
        <v>1474</v>
      </c>
      <c r="L81" s="13" t="s">
        <v>40</v>
      </c>
      <c r="M81" s="22" t="s">
        <v>36</v>
      </c>
      <c r="N81" s="13" t="s">
        <v>40</v>
      </c>
      <c r="O81" s="22" t="s">
        <v>36</v>
      </c>
      <c r="P81" s="13" t="s">
        <v>40</v>
      </c>
      <c r="Q81" s="22" t="s">
        <v>36</v>
      </c>
      <c r="R81" s="13" t="s">
        <v>40</v>
      </c>
      <c r="S81" s="22" t="s">
        <v>36</v>
      </c>
      <c r="T81" s="22" t="s">
        <v>36</v>
      </c>
      <c r="U81" s="22" t="s">
        <v>36</v>
      </c>
      <c r="V81" s="22" t="s">
        <v>36</v>
      </c>
      <c r="W81" s="22" t="s">
        <v>36</v>
      </c>
      <c r="X81" s="22" t="s">
        <v>36</v>
      </c>
      <c r="Y81" s="22" t="s">
        <v>36</v>
      </c>
      <c r="Z81" s="134" t="s">
        <v>75</v>
      </c>
      <c r="AA81" s="134" t="s">
        <v>414</v>
      </c>
      <c r="AB81" s="134" t="s">
        <v>43</v>
      </c>
      <c r="AC81" s="141" t="s">
        <v>44</v>
      </c>
      <c r="AD81" s="43" t="str">
        <f>IF('LP II'!J145&gt;=60,"Lansia"," ")</f>
        <v xml:space="preserve"> </v>
      </c>
      <c r="AE81" s="16"/>
      <c r="AF81" s="104" t="s">
        <v>46</v>
      </c>
      <c r="AG81" s="98" t="s">
        <v>36</v>
      </c>
    </row>
    <row r="82" spans="1:33">
      <c r="A82" s="97"/>
      <c r="B82" s="13">
        <f t="shared" si="1"/>
        <v>75</v>
      </c>
      <c r="C82" s="134"/>
      <c r="D82" s="136" t="s">
        <v>1475</v>
      </c>
      <c r="E82" s="143"/>
      <c r="F82" s="22" t="s">
        <v>36</v>
      </c>
      <c r="G82" s="13" t="s">
        <v>22</v>
      </c>
      <c r="H82" s="134" t="s">
        <v>103</v>
      </c>
      <c r="I82" s="139" t="s">
        <v>1476</v>
      </c>
      <c r="J82" s="24">
        <f>'[2]LP VI'!$A$2-RIGHT(I82,4)</f>
        <v>45</v>
      </c>
      <c r="K82" s="22" t="s">
        <v>36</v>
      </c>
      <c r="L82" s="22" t="s">
        <v>36</v>
      </c>
      <c r="M82" s="13" t="s">
        <v>40</v>
      </c>
      <c r="N82" s="22" t="s">
        <v>36</v>
      </c>
      <c r="O82" s="13" t="s">
        <v>40</v>
      </c>
      <c r="P82" s="22" t="s">
        <v>36</v>
      </c>
      <c r="Q82" s="13" t="s">
        <v>40</v>
      </c>
      <c r="R82" s="22" t="s">
        <v>36</v>
      </c>
      <c r="S82" s="13" t="s">
        <v>40</v>
      </c>
      <c r="T82" s="22" t="s">
        <v>36</v>
      </c>
      <c r="U82" s="22" t="s">
        <v>36</v>
      </c>
      <c r="V82" s="22" t="s">
        <v>36</v>
      </c>
      <c r="W82" s="22" t="s">
        <v>36</v>
      </c>
      <c r="X82" s="22" t="s">
        <v>36</v>
      </c>
      <c r="Y82" s="22" t="s">
        <v>36</v>
      </c>
      <c r="Z82" s="134" t="s">
        <v>154</v>
      </c>
      <c r="AA82" s="134" t="s">
        <v>207</v>
      </c>
      <c r="AB82" s="134" t="s">
        <v>43</v>
      </c>
      <c r="AC82" s="141" t="s">
        <v>52</v>
      </c>
      <c r="AD82" s="43" t="str">
        <f>IF('LP II'!J146&gt;=60,"Lansia"," ")</f>
        <v xml:space="preserve"> </v>
      </c>
      <c r="AE82" s="17" t="s">
        <v>1341</v>
      </c>
      <c r="AF82" s="104" t="s">
        <v>46</v>
      </c>
      <c r="AG82" s="98" t="s">
        <v>36</v>
      </c>
    </row>
    <row r="83" spans="1:33">
      <c r="A83" s="97"/>
      <c r="B83" s="13">
        <f t="shared" si="1"/>
        <v>76</v>
      </c>
      <c r="C83" s="134"/>
      <c r="D83" s="135" t="s">
        <v>1477</v>
      </c>
      <c r="E83" s="143"/>
      <c r="F83" s="13" t="s">
        <v>21</v>
      </c>
      <c r="G83" s="22" t="s">
        <v>36</v>
      </c>
      <c r="H83" s="134" t="s">
        <v>65</v>
      </c>
      <c r="I83" s="139" t="s">
        <v>1478</v>
      </c>
      <c r="J83" s="24">
        <f>'[2]LP VI'!$A$2-RIGHT(I83,4)</f>
        <v>9</v>
      </c>
      <c r="K83" s="22" t="s">
        <v>36</v>
      </c>
      <c r="L83" s="13" t="s">
        <v>40</v>
      </c>
      <c r="M83" s="22" t="s">
        <v>36</v>
      </c>
      <c r="N83" s="22" t="s">
        <v>36</v>
      </c>
      <c r="O83" s="22" t="s">
        <v>36</v>
      </c>
      <c r="P83" s="22" t="s">
        <v>36</v>
      </c>
      <c r="Q83" s="22" t="s">
        <v>36</v>
      </c>
      <c r="R83" s="22" t="s">
        <v>36</v>
      </c>
      <c r="S83" s="22" t="s">
        <v>36</v>
      </c>
      <c r="T83" s="22" t="s">
        <v>36</v>
      </c>
      <c r="U83" s="22" t="s">
        <v>36</v>
      </c>
      <c r="V83" s="22" t="s">
        <v>36</v>
      </c>
      <c r="W83" s="22" t="s">
        <v>36</v>
      </c>
      <c r="X83" s="13" t="s">
        <v>40</v>
      </c>
      <c r="Y83" s="22" t="s">
        <v>36</v>
      </c>
      <c r="Z83" s="102" t="s">
        <v>41</v>
      </c>
      <c r="AA83" s="22" t="s">
        <v>56</v>
      </c>
      <c r="AB83" s="134" t="s">
        <v>57</v>
      </c>
      <c r="AC83" s="141" t="s">
        <v>58</v>
      </c>
      <c r="AD83" s="43" t="str">
        <f>IF('LP II'!J147&gt;=60,"Lansia"," ")</f>
        <v xml:space="preserve"> </v>
      </c>
      <c r="AE83" s="16"/>
      <c r="AF83" s="104" t="s">
        <v>46</v>
      </c>
      <c r="AG83" s="98" t="s">
        <v>36</v>
      </c>
    </row>
    <row r="84" spans="1:33">
      <c r="A84" s="97"/>
      <c r="B84" s="13">
        <f t="shared" si="1"/>
        <v>77</v>
      </c>
      <c r="C84" s="134"/>
      <c r="D84" s="135" t="s">
        <v>1479</v>
      </c>
      <c r="E84" s="143"/>
      <c r="F84" s="13" t="s">
        <v>21</v>
      </c>
      <c r="G84" s="22" t="s">
        <v>36</v>
      </c>
      <c r="H84" s="134" t="s">
        <v>115</v>
      </c>
      <c r="I84" s="139" t="s">
        <v>1480</v>
      </c>
      <c r="J84" s="24">
        <f>'[2]LP VI'!$A$2-RIGHT(I84,4)</f>
        <v>7</v>
      </c>
      <c r="K84" s="22" t="s">
        <v>36</v>
      </c>
      <c r="L84" s="13" t="s">
        <v>40</v>
      </c>
      <c r="M84" s="22" t="s">
        <v>36</v>
      </c>
      <c r="N84" s="22" t="s">
        <v>36</v>
      </c>
      <c r="O84" s="22" t="s">
        <v>36</v>
      </c>
      <c r="P84" s="22" t="s">
        <v>36</v>
      </c>
      <c r="Q84" s="22" t="s">
        <v>36</v>
      </c>
      <c r="R84" s="22" t="s">
        <v>36</v>
      </c>
      <c r="S84" s="22" t="s">
        <v>36</v>
      </c>
      <c r="T84" s="22" t="s">
        <v>36</v>
      </c>
      <c r="U84" s="22" t="s">
        <v>36</v>
      </c>
      <c r="V84" s="22" t="s">
        <v>36</v>
      </c>
      <c r="W84" s="22" t="s">
        <v>36</v>
      </c>
      <c r="X84" s="13" t="s">
        <v>40</v>
      </c>
      <c r="Y84" s="22" t="s">
        <v>36</v>
      </c>
      <c r="Z84" s="102" t="s">
        <v>448</v>
      </c>
      <c r="AA84" s="22" t="s">
        <v>56</v>
      </c>
      <c r="AB84" s="134" t="s">
        <v>57</v>
      </c>
      <c r="AC84" s="141" t="s">
        <v>58</v>
      </c>
      <c r="AD84" s="43" t="str">
        <f>IF('LP II'!J148&gt;=60,"Lansia"," ")</f>
        <v xml:space="preserve"> </v>
      </c>
      <c r="AE84" s="16"/>
      <c r="AF84" s="104" t="s">
        <v>46</v>
      </c>
      <c r="AG84" s="98" t="s">
        <v>36</v>
      </c>
    </row>
    <row r="85" spans="1:33">
      <c r="A85" s="97"/>
      <c r="B85" s="13">
        <f t="shared" si="1"/>
        <v>78</v>
      </c>
      <c r="C85" s="134"/>
      <c r="D85" s="135" t="s">
        <v>1481</v>
      </c>
      <c r="E85" s="143"/>
      <c r="F85" s="22" t="s">
        <v>36</v>
      </c>
      <c r="G85" s="13" t="s">
        <v>22</v>
      </c>
      <c r="H85" s="134" t="s">
        <v>115</v>
      </c>
      <c r="I85" s="139" t="s">
        <v>1482</v>
      </c>
      <c r="J85" s="24">
        <f>'[2]LP VI'!$A$2-RIGHT(I85,4)</f>
        <v>3</v>
      </c>
      <c r="K85" s="22" t="s">
        <v>36</v>
      </c>
      <c r="L85" s="22" t="s">
        <v>36</v>
      </c>
      <c r="M85" s="22" t="s">
        <v>36</v>
      </c>
      <c r="N85" s="22" t="s">
        <v>36</v>
      </c>
      <c r="O85" s="22" t="s">
        <v>36</v>
      </c>
      <c r="P85" s="22" t="s">
        <v>36</v>
      </c>
      <c r="Q85" s="22" t="s">
        <v>36</v>
      </c>
      <c r="R85" s="22" t="s">
        <v>36</v>
      </c>
      <c r="S85" s="22" t="s">
        <v>36</v>
      </c>
      <c r="T85" s="22" t="s">
        <v>36</v>
      </c>
      <c r="U85" s="22" t="s">
        <v>36</v>
      </c>
      <c r="V85" s="22" t="s">
        <v>36</v>
      </c>
      <c r="W85" s="22" t="s">
        <v>36</v>
      </c>
      <c r="X85" s="22" t="s">
        <v>36</v>
      </c>
      <c r="Y85" s="13" t="s">
        <v>40</v>
      </c>
      <c r="Z85" s="22" t="s">
        <v>36</v>
      </c>
      <c r="AA85" s="22" t="s">
        <v>36</v>
      </c>
      <c r="AB85" s="134" t="s">
        <v>57</v>
      </c>
      <c r="AC85" s="141" t="s">
        <v>58</v>
      </c>
      <c r="AD85" s="43" t="str">
        <f>IF('LP II'!J149&gt;=60,"Lansia"," ")</f>
        <v xml:space="preserve"> </v>
      </c>
      <c r="AE85" s="16"/>
      <c r="AF85" s="104" t="s">
        <v>46</v>
      </c>
      <c r="AG85" s="98" t="s">
        <v>36</v>
      </c>
    </row>
    <row r="86" spans="1:33">
      <c r="A86" s="97"/>
      <c r="B86" s="13">
        <f t="shared" si="1"/>
        <v>79</v>
      </c>
      <c r="C86" s="134"/>
      <c r="D86" s="135" t="s">
        <v>1483</v>
      </c>
      <c r="E86" s="143"/>
      <c r="F86" s="22" t="s">
        <v>36</v>
      </c>
      <c r="G86" s="22" t="s">
        <v>22</v>
      </c>
      <c r="H86" s="134" t="s">
        <v>103</v>
      </c>
      <c r="I86" s="139" t="s">
        <v>1484</v>
      </c>
      <c r="J86" s="24">
        <f>'[2]LP VI'!$A$2-RIGHT(I86,4)</f>
        <v>73</v>
      </c>
      <c r="K86" s="22" t="s">
        <v>82</v>
      </c>
      <c r="L86" s="22" t="s">
        <v>36</v>
      </c>
      <c r="M86" s="13" t="s">
        <v>40</v>
      </c>
      <c r="N86" s="22" t="s">
        <v>36</v>
      </c>
      <c r="O86" s="13" t="s">
        <v>40</v>
      </c>
      <c r="P86" s="22" t="s">
        <v>36</v>
      </c>
      <c r="Q86" s="13" t="s">
        <v>40</v>
      </c>
      <c r="R86" s="22" t="s">
        <v>36</v>
      </c>
      <c r="S86" s="13" t="s">
        <v>40</v>
      </c>
      <c r="T86" s="22" t="s">
        <v>36</v>
      </c>
      <c r="U86" s="22" t="s">
        <v>36</v>
      </c>
      <c r="V86" s="22" t="s">
        <v>36</v>
      </c>
      <c r="W86" s="22" t="s">
        <v>36</v>
      </c>
      <c r="X86" s="22" t="s">
        <v>36</v>
      </c>
      <c r="Y86" s="22" t="s">
        <v>36</v>
      </c>
      <c r="Z86" s="22" t="s">
        <v>1027</v>
      </c>
      <c r="AA86" s="22" t="s">
        <v>72</v>
      </c>
      <c r="AB86" s="134" t="s">
        <v>43</v>
      </c>
      <c r="AC86" s="141" t="s">
        <v>83</v>
      </c>
      <c r="AD86" s="43" t="str">
        <f>IF('LP II'!J150&gt;=60,"Lansia"," ")</f>
        <v xml:space="preserve"> </v>
      </c>
      <c r="AE86" s="17" t="s">
        <v>1341</v>
      </c>
      <c r="AF86" s="104" t="s">
        <v>46</v>
      </c>
      <c r="AG86" s="98" t="s">
        <v>36</v>
      </c>
    </row>
    <row r="87" spans="1:33">
      <c r="A87" s="133"/>
      <c r="B87" s="13">
        <f t="shared" si="1"/>
        <v>80</v>
      </c>
      <c r="C87" s="134"/>
      <c r="D87" s="135" t="s">
        <v>1485</v>
      </c>
      <c r="E87" s="143"/>
      <c r="F87" s="13" t="s">
        <v>21</v>
      </c>
      <c r="G87" s="22" t="s">
        <v>36</v>
      </c>
      <c r="H87" s="134" t="s">
        <v>65</v>
      </c>
      <c r="I87" s="139" t="s">
        <v>1486</v>
      </c>
      <c r="J87" s="24">
        <f>'[2]LP VI'!$A$2-RIGHT(I87,4)</f>
        <v>23</v>
      </c>
      <c r="K87" s="22" t="s">
        <v>36</v>
      </c>
      <c r="L87" s="22" t="s">
        <v>36</v>
      </c>
      <c r="M87" s="22" t="s">
        <v>36</v>
      </c>
      <c r="N87" s="22" t="s">
        <v>36</v>
      </c>
      <c r="O87" s="22" t="s">
        <v>36</v>
      </c>
      <c r="P87" s="22" t="s">
        <v>36</v>
      </c>
      <c r="Q87" s="22" t="s">
        <v>36</v>
      </c>
      <c r="R87" s="22" t="s">
        <v>36</v>
      </c>
      <c r="S87" s="22" t="s">
        <v>36</v>
      </c>
      <c r="T87" s="13" t="s">
        <v>40</v>
      </c>
      <c r="U87" s="22" t="s">
        <v>36</v>
      </c>
      <c r="V87" s="22" t="s">
        <v>36</v>
      </c>
      <c r="W87" s="22" t="s">
        <v>36</v>
      </c>
      <c r="X87" s="22" t="s">
        <v>36</v>
      </c>
      <c r="Y87" s="22" t="s">
        <v>36</v>
      </c>
      <c r="Z87" s="22" t="s">
        <v>55</v>
      </c>
      <c r="AA87" s="194" t="s">
        <v>56</v>
      </c>
      <c r="AB87" s="134" t="s">
        <v>57</v>
      </c>
      <c r="AC87" s="141" t="s">
        <v>95</v>
      </c>
      <c r="AD87" s="43" t="str">
        <f>IF('LP II'!J151&gt;=60,"Lansia"," ")</f>
        <v xml:space="preserve"> </v>
      </c>
      <c r="AE87" s="16"/>
      <c r="AF87" s="104" t="s">
        <v>46</v>
      </c>
      <c r="AG87" s="98" t="s">
        <v>36</v>
      </c>
    </row>
    <row r="88" spans="1:33">
      <c r="A88" s="133">
        <v>19</v>
      </c>
      <c r="B88" s="13">
        <f t="shared" si="1"/>
        <v>81</v>
      </c>
      <c r="C88" s="79" t="s">
        <v>1547</v>
      </c>
      <c r="D88" s="135" t="s">
        <v>1487</v>
      </c>
      <c r="E88" s="142" t="s">
        <v>1472</v>
      </c>
      <c r="F88" s="13" t="s">
        <v>21</v>
      </c>
      <c r="G88" s="22" t="s">
        <v>36</v>
      </c>
      <c r="H88" s="138" t="s">
        <v>595</v>
      </c>
      <c r="I88" s="139" t="s">
        <v>1488</v>
      </c>
      <c r="J88" s="213">
        <f>'[2]LP VI'!$A$2-RIGHT(I88,4)</f>
        <v>49</v>
      </c>
      <c r="K88" s="22" t="s">
        <v>1489</v>
      </c>
      <c r="L88" s="13" t="s">
        <v>40</v>
      </c>
      <c r="M88" s="22" t="s">
        <v>36</v>
      </c>
      <c r="N88" s="13" t="s">
        <v>40</v>
      </c>
      <c r="O88" s="22" t="s">
        <v>36</v>
      </c>
      <c r="P88" s="13" t="s">
        <v>40</v>
      </c>
      <c r="Q88" s="22" t="s">
        <v>36</v>
      </c>
      <c r="R88" s="13" t="s">
        <v>40</v>
      </c>
      <c r="S88" s="22" t="s">
        <v>36</v>
      </c>
      <c r="T88" s="22" t="s">
        <v>36</v>
      </c>
      <c r="U88" s="22" t="s">
        <v>36</v>
      </c>
      <c r="V88" s="22" t="s">
        <v>36</v>
      </c>
      <c r="W88" s="22" t="s">
        <v>36</v>
      </c>
      <c r="X88" s="22" t="s">
        <v>36</v>
      </c>
      <c r="Y88" s="22" t="s">
        <v>36</v>
      </c>
      <c r="Z88" s="134" t="s">
        <v>75</v>
      </c>
      <c r="AA88" s="134" t="s">
        <v>207</v>
      </c>
      <c r="AB88" s="134" t="s">
        <v>43</v>
      </c>
      <c r="AC88" s="141" t="s">
        <v>44</v>
      </c>
      <c r="AD88" s="43" t="str">
        <f>IF('LP II'!J152&gt;=60,"Lansia"," ")</f>
        <v xml:space="preserve"> </v>
      </c>
      <c r="AE88" s="16"/>
      <c r="AF88" s="104"/>
      <c r="AG88" s="98"/>
    </row>
    <row r="89" spans="1:33">
      <c r="A89" s="133"/>
      <c r="B89" s="13">
        <f t="shared" si="1"/>
        <v>82</v>
      </c>
      <c r="C89" s="134"/>
      <c r="D89" s="135" t="s">
        <v>1490</v>
      </c>
      <c r="E89" s="142"/>
      <c r="F89" s="22" t="s">
        <v>36</v>
      </c>
      <c r="G89" s="13" t="s">
        <v>22</v>
      </c>
      <c r="H89" s="138" t="s">
        <v>287</v>
      </c>
      <c r="I89" s="139" t="s">
        <v>1491</v>
      </c>
      <c r="J89" s="213">
        <f>'[2]LP VI'!$A$2-RIGHT(I89,4)</f>
        <v>47</v>
      </c>
      <c r="K89" s="22" t="s">
        <v>36</v>
      </c>
      <c r="L89" s="22" t="s">
        <v>36</v>
      </c>
      <c r="M89" s="13" t="s">
        <v>40</v>
      </c>
      <c r="N89" s="22" t="s">
        <v>36</v>
      </c>
      <c r="O89" s="13" t="s">
        <v>40</v>
      </c>
      <c r="P89" s="22" t="s">
        <v>36</v>
      </c>
      <c r="Q89" s="13" t="s">
        <v>40</v>
      </c>
      <c r="R89" s="22" t="s">
        <v>36</v>
      </c>
      <c r="S89" s="13" t="s">
        <v>40</v>
      </c>
      <c r="T89" s="22" t="s">
        <v>36</v>
      </c>
      <c r="U89" s="22" t="s">
        <v>36</v>
      </c>
      <c r="V89" s="22" t="s">
        <v>36</v>
      </c>
      <c r="W89" s="22" t="s">
        <v>36</v>
      </c>
      <c r="X89" s="22" t="s">
        <v>36</v>
      </c>
      <c r="Y89" s="22" t="s">
        <v>36</v>
      </c>
      <c r="Z89" s="134" t="s">
        <v>75</v>
      </c>
      <c r="AA89" s="134" t="s">
        <v>436</v>
      </c>
      <c r="AB89" s="134" t="s">
        <v>43</v>
      </c>
      <c r="AC89" s="141" t="s">
        <v>52</v>
      </c>
      <c r="AD89" s="43" t="str">
        <f>IF('LP II'!J153&gt;=60,"Lansia"," ")</f>
        <v xml:space="preserve"> </v>
      </c>
      <c r="AE89" s="16" t="s">
        <v>1382</v>
      </c>
      <c r="AF89" s="104" t="s">
        <v>46</v>
      </c>
      <c r="AG89" s="98" t="s">
        <v>36</v>
      </c>
    </row>
    <row r="90" spans="1:33">
      <c r="A90" s="133"/>
      <c r="B90" s="13">
        <f t="shared" si="1"/>
        <v>83</v>
      </c>
      <c r="C90" s="134"/>
      <c r="D90" s="135" t="s">
        <v>1492</v>
      </c>
      <c r="E90" s="142"/>
      <c r="F90" s="13" t="s">
        <v>21</v>
      </c>
      <c r="G90" s="22" t="s">
        <v>36</v>
      </c>
      <c r="H90" s="138" t="s">
        <v>595</v>
      </c>
      <c r="I90" s="139" t="s">
        <v>1493</v>
      </c>
      <c r="J90" s="213">
        <f>'[2]LP VI'!$A$2-RIGHT(I90,4)</f>
        <v>18</v>
      </c>
      <c r="K90" s="22" t="s">
        <v>36</v>
      </c>
      <c r="L90" s="13" t="s">
        <v>40</v>
      </c>
      <c r="M90" s="22" t="s">
        <v>36</v>
      </c>
      <c r="N90" s="13" t="s">
        <v>40</v>
      </c>
      <c r="O90" s="22" t="s">
        <v>36</v>
      </c>
      <c r="P90" s="22" t="s">
        <v>36</v>
      </c>
      <c r="Q90" s="22" t="s">
        <v>36</v>
      </c>
      <c r="R90" s="22" t="s">
        <v>36</v>
      </c>
      <c r="S90" s="22" t="s">
        <v>36</v>
      </c>
      <c r="T90" s="13" t="s">
        <v>40</v>
      </c>
      <c r="U90" s="22" t="s">
        <v>36</v>
      </c>
      <c r="V90" s="22" t="s">
        <v>36</v>
      </c>
      <c r="W90" s="22" t="s">
        <v>36</v>
      </c>
      <c r="X90" s="22" t="s">
        <v>36</v>
      </c>
      <c r="Y90" s="22" t="s">
        <v>36</v>
      </c>
      <c r="Z90" s="134" t="s">
        <v>75</v>
      </c>
      <c r="AA90" s="134" t="s">
        <v>94</v>
      </c>
      <c r="AB90" s="134" t="s">
        <v>57</v>
      </c>
      <c r="AC90" s="141" t="s">
        <v>58</v>
      </c>
      <c r="AD90" s="43" t="str">
        <f>IF('LP II'!J154&gt;=60,"Lansia"," ")</f>
        <v xml:space="preserve"> </v>
      </c>
      <c r="AE90" s="16"/>
      <c r="AF90" s="104" t="s">
        <v>46</v>
      </c>
      <c r="AG90" s="98" t="s">
        <v>36</v>
      </c>
    </row>
    <row r="91" spans="1:33">
      <c r="A91" s="133">
        <v>20</v>
      </c>
      <c r="B91" s="13">
        <f t="shared" si="1"/>
        <v>84</v>
      </c>
      <c r="C91" s="79" t="s">
        <v>1547</v>
      </c>
      <c r="D91" s="135" t="s">
        <v>1494</v>
      </c>
      <c r="E91" s="142" t="s">
        <v>1122</v>
      </c>
      <c r="F91" s="22" t="s">
        <v>21</v>
      </c>
      <c r="G91" s="22" t="s">
        <v>36</v>
      </c>
      <c r="H91" s="138" t="s">
        <v>534</v>
      </c>
      <c r="I91" s="139" t="s">
        <v>1495</v>
      </c>
      <c r="J91" s="24">
        <f>'[2]LP VI'!$A$2-RIGHT(I91,4)</f>
        <v>43</v>
      </c>
      <c r="K91" s="137" t="s">
        <v>1496</v>
      </c>
      <c r="L91" s="13" t="s">
        <v>40</v>
      </c>
      <c r="M91" s="22" t="s">
        <v>36</v>
      </c>
      <c r="N91" s="13" t="s">
        <v>40</v>
      </c>
      <c r="O91" s="22" t="s">
        <v>36</v>
      </c>
      <c r="P91" s="13" t="s">
        <v>40</v>
      </c>
      <c r="Q91" s="22" t="s">
        <v>36</v>
      </c>
      <c r="R91" s="13" t="s">
        <v>40</v>
      </c>
      <c r="S91" s="22" t="s">
        <v>36</v>
      </c>
      <c r="T91" s="22" t="s">
        <v>36</v>
      </c>
      <c r="U91" s="22" t="s">
        <v>36</v>
      </c>
      <c r="V91" s="22" t="s">
        <v>36</v>
      </c>
      <c r="W91" s="22" t="s">
        <v>36</v>
      </c>
      <c r="X91" s="22" t="s">
        <v>36</v>
      </c>
      <c r="Y91" s="22" t="s">
        <v>36</v>
      </c>
      <c r="Z91" s="137" t="s">
        <v>55</v>
      </c>
      <c r="AA91" s="194" t="s">
        <v>207</v>
      </c>
      <c r="AB91" s="134" t="s">
        <v>43</v>
      </c>
      <c r="AC91" s="141" t="s">
        <v>44</v>
      </c>
      <c r="AD91" s="43" t="str">
        <f>IF('LP II'!J155&gt;=60,"Lansia"," ")</f>
        <v xml:space="preserve"> </v>
      </c>
      <c r="AE91" s="16"/>
      <c r="AF91" s="104" t="s">
        <v>46</v>
      </c>
      <c r="AG91" s="98" t="s">
        <v>36</v>
      </c>
    </row>
    <row r="92" spans="1:33">
      <c r="A92" s="133"/>
      <c r="B92" s="13">
        <f t="shared" si="1"/>
        <v>85</v>
      </c>
      <c r="C92" s="134"/>
      <c r="D92" s="135" t="s">
        <v>1497</v>
      </c>
      <c r="E92" s="142"/>
      <c r="F92" s="22" t="s">
        <v>36</v>
      </c>
      <c r="G92" s="22" t="s">
        <v>22</v>
      </c>
      <c r="H92" s="138" t="s">
        <v>115</v>
      </c>
      <c r="I92" s="139" t="s">
        <v>1498</v>
      </c>
      <c r="J92" s="24">
        <f>'[2]LP VI'!$A$2-RIGHT(I92,4)</f>
        <v>39</v>
      </c>
      <c r="K92" s="137" t="s">
        <v>36</v>
      </c>
      <c r="L92" s="22" t="s">
        <v>36</v>
      </c>
      <c r="M92" s="13" t="s">
        <v>40</v>
      </c>
      <c r="N92" s="22" t="s">
        <v>36</v>
      </c>
      <c r="O92" s="13" t="s">
        <v>40</v>
      </c>
      <c r="P92" s="22" t="s">
        <v>36</v>
      </c>
      <c r="Q92" s="13" t="s">
        <v>40</v>
      </c>
      <c r="R92" s="22" t="s">
        <v>36</v>
      </c>
      <c r="S92" s="13" t="s">
        <v>40</v>
      </c>
      <c r="T92" s="22" t="s">
        <v>36</v>
      </c>
      <c r="U92" s="22" t="s">
        <v>36</v>
      </c>
      <c r="V92" s="22" t="s">
        <v>36</v>
      </c>
      <c r="W92" s="22" t="s">
        <v>36</v>
      </c>
      <c r="X92" s="22" t="s">
        <v>36</v>
      </c>
      <c r="Y92" s="22" t="s">
        <v>36</v>
      </c>
      <c r="Z92" s="137" t="s">
        <v>433</v>
      </c>
      <c r="AA92" s="194" t="s">
        <v>51</v>
      </c>
      <c r="AB92" s="134" t="s">
        <v>43</v>
      </c>
      <c r="AC92" s="141" t="s">
        <v>52</v>
      </c>
      <c r="AD92" s="43" t="str">
        <f>IF('LP II'!J156&gt;=60,"Lansia"," ")</f>
        <v xml:space="preserve"> </v>
      </c>
      <c r="AE92" s="17" t="s">
        <v>1341</v>
      </c>
      <c r="AF92" s="104" t="s">
        <v>46</v>
      </c>
      <c r="AG92" s="98" t="s">
        <v>36</v>
      </c>
    </row>
    <row r="93" spans="1:33">
      <c r="A93" s="133"/>
      <c r="B93" s="13">
        <f t="shared" si="1"/>
        <v>86</v>
      </c>
      <c r="C93" s="134"/>
      <c r="D93" s="135" t="s">
        <v>1499</v>
      </c>
      <c r="E93" s="142"/>
      <c r="F93" s="22" t="s">
        <v>36</v>
      </c>
      <c r="G93" s="22" t="s">
        <v>22</v>
      </c>
      <c r="H93" s="138" t="s">
        <v>115</v>
      </c>
      <c r="I93" s="139" t="s">
        <v>1500</v>
      </c>
      <c r="J93" s="24">
        <f>'[2]LP VI'!$A$2-RIGHT(I93,4)</f>
        <v>11</v>
      </c>
      <c r="K93" s="137" t="s">
        <v>36</v>
      </c>
      <c r="L93" s="22" t="s">
        <v>36</v>
      </c>
      <c r="M93" s="13" t="s">
        <v>40</v>
      </c>
      <c r="N93" s="22" t="s">
        <v>36</v>
      </c>
      <c r="O93" s="22" t="s">
        <v>36</v>
      </c>
      <c r="P93" s="22" t="s">
        <v>36</v>
      </c>
      <c r="Q93" s="22" t="s">
        <v>36</v>
      </c>
      <c r="R93" s="22" t="s">
        <v>36</v>
      </c>
      <c r="S93" s="22" t="s">
        <v>36</v>
      </c>
      <c r="T93" s="22" t="s">
        <v>36</v>
      </c>
      <c r="U93" s="22" t="s">
        <v>36</v>
      </c>
      <c r="V93" s="22" t="s">
        <v>36</v>
      </c>
      <c r="W93" s="22" t="s">
        <v>36</v>
      </c>
      <c r="X93" s="22" t="s">
        <v>36</v>
      </c>
      <c r="Y93" s="13" t="s">
        <v>40</v>
      </c>
      <c r="Z93" s="137" t="s">
        <v>41</v>
      </c>
      <c r="AA93" s="194" t="s">
        <v>36</v>
      </c>
      <c r="AB93" s="134" t="s">
        <v>57</v>
      </c>
      <c r="AC93" s="141" t="s">
        <v>58</v>
      </c>
      <c r="AD93" s="43" t="str">
        <f>IF('LP II'!J157&gt;=60,"Lansia"," ")</f>
        <v xml:space="preserve"> </v>
      </c>
      <c r="AE93" s="17" t="s">
        <v>1325</v>
      </c>
      <c r="AF93" s="104" t="s">
        <v>77</v>
      </c>
      <c r="AG93" s="98" t="s">
        <v>36</v>
      </c>
    </row>
    <row r="94" spans="1:33">
      <c r="A94" s="133"/>
      <c r="B94" s="13">
        <f t="shared" si="1"/>
        <v>87</v>
      </c>
      <c r="C94" s="134"/>
      <c r="D94" s="135" t="s">
        <v>1501</v>
      </c>
      <c r="E94" s="142"/>
      <c r="F94" s="22" t="s">
        <v>21</v>
      </c>
      <c r="G94" s="22" t="s">
        <v>36</v>
      </c>
      <c r="H94" s="138" t="s">
        <v>115</v>
      </c>
      <c r="I94" s="139" t="s">
        <v>1502</v>
      </c>
      <c r="J94" s="24">
        <f>'[2]LP VI'!$A$2-RIGHT(I94,4)</f>
        <v>5</v>
      </c>
      <c r="K94" s="137" t="s">
        <v>36</v>
      </c>
      <c r="L94" s="13" t="s">
        <v>40</v>
      </c>
      <c r="M94" s="22" t="s">
        <v>36</v>
      </c>
      <c r="N94" s="22" t="s">
        <v>36</v>
      </c>
      <c r="O94" s="22" t="s">
        <v>36</v>
      </c>
      <c r="P94" s="22" t="s">
        <v>36</v>
      </c>
      <c r="Q94" s="22" t="s">
        <v>36</v>
      </c>
      <c r="R94" s="22" t="s">
        <v>36</v>
      </c>
      <c r="S94" s="22" t="s">
        <v>36</v>
      </c>
      <c r="T94" s="22" t="s">
        <v>36</v>
      </c>
      <c r="U94" s="22" t="s">
        <v>36</v>
      </c>
      <c r="V94" s="22" t="s">
        <v>36</v>
      </c>
      <c r="W94" s="22" t="s">
        <v>36</v>
      </c>
      <c r="X94" s="13" t="s">
        <v>40</v>
      </c>
      <c r="Y94" s="22" t="s">
        <v>36</v>
      </c>
      <c r="Z94" s="102" t="s">
        <v>36</v>
      </c>
      <c r="AA94" s="194" t="s">
        <v>36</v>
      </c>
      <c r="AB94" s="134" t="s">
        <v>57</v>
      </c>
      <c r="AC94" s="141" t="s">
        <v>58</v>
      </c>
      <c r="AD94" s="43" t="str">
        <f>IF('LP II'!J158&gt;=60,"Lansia"," ")</f>
        <v xml:space="preserve"> </v>
      </c>
      <c r="AE94" s="16"/>
      <c r="AF94" s="104" t="s">
        <v>46</v>
      </c>
      <c r="AG94" s="98" t="s">
        <v>36</v>
      </c>
    </row>
    <row r="95" spans="1:33">
      <c r="A95" s="133"/>
      <c r="B95" s="13">
        <f t="shared" si="1"/>
        <v>88</v>
      </c>
      <c r="C95" s="134"/>
      <c r="D95" s="135" t="s">
        <v>1503</v>
      </c>
      <c r="E95" s="142"/>
      <c r="F95" s="22" t="s">
        <v>36</v>
      </c>
      <c r="G95" s="22" t="s">
        <v>22</v>
      </c>
      <c r="H95" s="138" t="s">
        <v>115</v>
      </c>
      <c r="I95" s="139" t="s">
        <v>1504</v>
      </c>
      <c r="J95" s="24">
        <f>'[2]LP VI'!$A$2-RIGHT(I95,4)</f>
        <v>1</v>
      </c>
      <c r="K95" s="137" t="s">
        <v>36</v>
      </c>
      <c r="L95" s="22" t="s">
        <v>36</v>
      </c>
      <c r="M95" s="22" t="s">
        <v>36</v>
      </c>
      <c r="N95" s="22" t="s">
        <v>36</v>
      </c>
      <c r="O95" s="22" t="s">
        <v>36</v>
      </c>
      <c r="P95" s="22" t="s">
        <v>36</v>
      </c>
      <c r="Q95" s="22" t="s">
        <v>36</v>
      </c>
      <c r="R95" s="22" t="s">
        <v>36</v>
      </c>
      <c r="S95" s="22" t="s">
        <v>36</v>
      </c>
      <c r="T95" s="22" t="s">
        <v>36</v>
      </c>
      <c r="U95" s="22" t="s">
        <v>36</v>
      </c>
      <c r="V95" s="22" t="s">
        <v>36</v>
      </c>
      <c r="W95" s="22" t="s">
        <v>36</v>
      </c>
      <c r="X95" s="22" t="s">
        <v>36</v>
      </c>
      <c r="Y95" s="13" t="s">
        <v>40</v>
      </c>
      <c r="Z95" s="102" t="s">
        <v>36</v>
      </c>
      <c r="AA95" s="194" t="s">
        <v>36</v>
      </c>
      <c r="AB95" s="134" t="s">
        <v>57</v>
      </c>
      <c r="AC95" s="141" t="s">
        <v>58</v>
      </c>
      <c r="AD95" s="43" t="str">
        <f>IF('LP II'!J159&gt;=60,"Lansia"," ")</f>
        <v xml:space="preserve"> </v>
      </c>
      <c r="AE95" s="16"/>
      <c r="AF95" s="104" t="s">
        <v>46</v>
      </c>
      <c r="AG95" s="98" t="s">
        <v>36</v>
      </c>
    </row>
    <row r="96" spans="1:33">
      <c r="A96" s="133"/>
      <c r="B96" s="13">
        <f t="shared" si="1"/>
        <v>89</v>
      </c>
      <c r="C96" s="134"/>
      <c r="D96" s="135" t="s">
        <v>1505</v>
      </c>
      <c r="E96" s="142"/>
      <c r="F96" s="22" t="s">
        <v>36</v>
      </c>
      <c r="G96" s="22" t="s">
        <v>22</v>
      </c>
      <c r="H96" s="138" t="s">
        <v>173</v>
      </c>
      <c r="I96" s="139" t="s">
        <v>1506</v>
      </c>
      <c r="J96" s="24">
        <f>'[2]LP VI'!$A$2-RIGHT(I96,4)</f>
        <v>35</v>
      </c>
      <c r="K96" s="137" t="s">
        <v>36</v>
      </c>
      <c r="L96" s="22" t="s">
        <v>36</v>
      </c>
      <c r="M96" s="13" t="s">
        <v>40</v>
      </c>
      <c r="N96" s="22" t="s">
        <v>36</v>
      </c>
      <c r="O96" s="13" t="s">
        <v>40</v>
      </c>
      <c r="P96" s="22" t="s">
        <v>36</v>
      </c>
      <c r="Q96" s="22" t="s">
        <v>36</v>
      </c>
      <c r="R96" s="22" t="s">
        <v>36</v>
      </c>
      <c r="S96" s="22" t="s">
        <v>36</v>
      </c>
      <c r="T96" s="22" t="s">
        <v>36</v>
      </c>
      <c r="U96" s="13" t="s">
        <v>40</v>
      </c>
      <c r="V96" s="22" t="s">
        <v>36</v>
      </c>
      <c r="W96" s="22" t="s">
        <v>36</v>
      </c>
      <c r="X96" s="22" t="s">
        <v>36</v>
      </c>
      <c r="Y96" s="22" t="s">
        <v>36</v>
      </c>
      <c r="Z96" s="137" t="s">
        <v>55</v>
      </c>
      <c r="AA96" s="194" t="s">
        <v>42</v>
      </c>
      <c r="AB96" s="134" t="s">
        <v>57</v>
      </c>
      <c r="AC96" s="141" t="s">
        <v>140</v>
      </c>
      <c r="AD96" s="43" t="str">
        <f>IF('LP II'!J160&gt;=60,"Lansia"," ")</f>
        <v xml:space="preserve"> </v>
      </c>
      <c r="AE96" s="16"/>
      <c r="AF96" s="104" t="s">
        <v>46</v>
      </c>
      <c r="AG96" s="98" t="s">
        <v>36</v>
      </c>
    </row>
    <row r="97" spans="1:33">
      <c r="A97" s="133"/>
      <c r="B97" s="13">
        <f t="shared" si="1"/>
        <v>90</v>
      </c>
      <c r="C97" s="134"/>
      <c r="D97" s="135" t="s">
        <v>1507</v>
      </c>
      <c r="E97" s="142"/>
      <c r="F97" s="22" t="s">
        <v>21</v>
      </c>
      <c r="G97" s="22" t="s">
        <v>36</v>
      </c>
      <c r="H97" s="138" t="s">
        <v>115</v>
      </c>
      <c r="I97" s="139" t="s">
        <v>1508</v>
      </c>
      <c r="J97" s="24">
        <f>'[2]LP VI'!$A$2-RIGHT(I97,4)</f>
        <v>15</v>
      </c>
      <c r="K97" s="137" t="s">
        <v>36</v>
      </c>
      <c r="L97" s="13" t="s">
        <v>40</v>
      </c>
      <c r="M97" s="22" t="s">
        <v>36</v>
      </c>
      <c r="N97" s="22" t="s">
        <v>36</v>
      </c>
      <c r="O97" s="22" t="s">
        <v>36</v>
      </c>
      <c r="P97" s="22" t="s">
        <v>36</v>
      </c>
      <c r="Q97" s="22" t="s">
        <v>36</v>
      </c>
      <c r="R97" s="22" t="s">
        <v>36</v>
      </c>
      <c r="S97" s="22" t="s">
        <v>36</v>
      </c>
      <c r="T97" s="22" t="s">
        <v>36</v>
      </c>
      <c r="U97" s="22" t="s">
        <v>36</v>
      </c>
      <c r="V97" s="13" t="s">
        <v>40</v>
      </c>
      <c r="W97" s="22" t="s">
        <v>36</v>
      </c>
      <c r="X97" s="22" t="s">
        <v>36</v>
      </c>
      <c r="Y97" s="22" t="s">
        <v>36</v>
      </c>
      <c r="Z97" s="102" t="s">
        <v>61</v>
      </c>
      <c r="AA97" s="194" t="s">
        <v>56</v>
      </c>
      <c r="AB97" s="134" t="s">
        <v>57</v>
      </c>
      <c r="AC97" s="141" t="s">
        <v>95</v>
      </c>
      <c r="AD97" s="43" t="str">
        <f>IF('LP II'!J161&gt;=60,"Lansia"," ")</f>
        <v xml:space="preserve"> </v>
      </c>
      <c r="AE97" s="16"/>
      <c r="AF97" s="104" t="s">
        <v>46</v>
      </c>
      <c r="AG97" s="98" t="s">
        <v>36</v>
      </c>
    </row>
    <row r="98" spans="1:33">
      <c r="A98" s="133">
        <v>21</v>
      </c>
      <c r="B98" s="13">
        <f t="shared" si="1"/>
        <v>91</v>
      </c>
      <c r="C98" s="79" t="s">
        <v>1547</v>
      </c>
      <c r="D98" s="183" t="s">
        <v>1509</v>
      </c>
      <c r="E98" s="158" t="s">
        <v>35</v>
      </c>
      <c r="F98" s="13" t="s">
        <v>21</v>
      </c>
      <c r="G98" s="22" t="s">
        <v>36</v>
      </c>
      <c r="H98" s="13" t="s">
        <v>115</v>
      </c>
      <c r="I98" s="184" t="s">
        <v>1510</v>
      </c>
      <c r="J98" s="24">
        <f>'LP III'!$A$2-RIGHT(I98,4)</f>
        <v>44</v>
      </c>
      <c r="K98" s="22" t="s">
        <v>1511</v>
      </c>
      <c r="L98" s="13" t="s">
        <v>40</v>
      </c>
      <c r="M98" s="22" t="s">
        <v>36</v>
      </c>
      <c r="N98" s="13" t="s">
        <v>40</v>
      </c>
      <c r="O98" s="22" t="s">
        <v>36</v>
      </c>
      <c r="P98" s="13" t="s">
        <v>40</v>
      </c>
      <c r="Q98" s="22" t="s">
        <v>36</v>
      </c>
      <c r="R98" s="13" t="s">
        <v>40</v>
      </c>
      <c r="S98" s="22" t="s">
        <v>36</v>
      </c>
      <c r="T98" s="22" t="s">
        <v>36</v>
      </c>
      <c r="U98" s="22" t="s">
        <v>36</v>
      </c>
      <c r="V98" s="22" t="s">
        <v>36</v>
      </c>
      <c r="W98" s="22" t="s">
        <v>36</v>
      </c>
      <c r="X98" s="22" t="s">
        <v>36</v>
      </c>
      <c r="Y98" s="22" t="s">
        <v>36</v>
      </c>
      <c r="Z98" s="22" t="s">
        <v>50</v>
      </c>
      <c r="AA98" s="22" t="s">
        <v>106</v>
      </c>
      <c r="AB98" s="79" t="s">
        <v>43</v>
      </c>
      <c r="AC98" s="103" t="s">
        <v>44</v>
      </c>
      <c r="AD98" s="43" t="str">
        <f>IF('LP II'!J162&gt;=60,"Lansia"," ")</f>
        <v xml:space="preserve"> </v>
      </c>
      <c r="AE98" s="16"/>
      <c r="AF98" s="104"/>
      <c r="AG98" s="98"/>
    </row>
    <row r="99" spans="1:33">
      <c r="A99" s="133"/>
      <c r="B99" s="13">
        <f t="shared" si="1"/>
        <v>92</v>
      </c>
      <c r="C99" s="134"/>
      <c r="D99" s="135" t="s">
        <v>1512</v>
      </c>
      <c r="E99" s="136"/>
      <c r="F99" s="22" t="s">
        <v>36</v>
      </c>
      <c r="G99" s="13" t="s">
        <v>22</v>
      </c>
      <c r="H99" s="138" t="s">
        <v>1513</v>
      </c>
      <c r="I99" s="139" t="s">
        <v>1514</v>
      </c>
      <c r="J99" s="24">
        <f>'LP III'!$A$2-RIGHT(I99,4)</f>
        <v>28</v>
      </c>
      <c r="K99" s="22"/>
      <c r="L99" s="22" t="s">
        <v>36</v>
      </c>
      <c r="M99" s="13" t="s">
        <v>40</v>
      </c>
      <c r="N99" s="22" t="s">
        <v>36</v>
      </c>
      <c r="O99" s="13" t="s">
        <v>40</v>
      </c>
      <c r="P99" s="22" t="s">
        <v>36</v>
      </c>
      <c r="Q99" s="13" t="s">
        <v>40</v>
      </c>
      <c r="R99" s="22" t="s">
        <v>36</v>
      </c>
      <c r="S99" s="13" t="s">
        <v>40</v>
      </c>
      <c r="T99" s="22" t="s">
        <v>36</v>
      </c>
      <c r="U99" s="22" t="s">
        <v>36</v>
      </c>
      <c r="V99" s="22" t="s">
        <v>36</v>
      </c>
      <c r="W99" s="22" t="s">
        <v>36</v>
      </c>
      <c r="X99" s="22" t="s">
        <v>36</v>
      </c>
      <c r="Y99" s="22" t="s">
        <v>36</v>
      </c>
      <c r="Z99" s="137" t="s">
        <v>41</v>
      </c>
      <c r="AA99" s="137" t="s">
        <v>51</v>
      </c>
      <c r="AB99" s="134" t="s">
        <v>43</v>
      </c>
      <c r="AC99" s="141" t="s">
        <v>52</v>
      </c>
      <c r="AD99" s="43" t="str">
        <f>IF('LP II'!J163&gt;=60,"Lansia"," ")</f>
        <v xml:space="preserve"> </v>
      </c>
      <c r="AE99" s="16"/>
      <c r="AF99" s="104"/>
      <c r="AG99" s="98"/>
    </row>
    <row r="100" spans="1:33">
      <c r="A100" s="133"/>
      <c r="B100" s="13">
        <f t="shared" si="1"/>
        <v>93</v>
      </c>
      <c r="C100" s="134"/>
      <c r="D100" s="135" t="s">
        <v>1515</v>
      </c>
      <c r="E100" s="136"/>
      <c r="F100" s="22" t="s">
        <v>36</v>
      </c>
      <c r="G100" s="13" t="s">
        <v>22</v>
      </c>
      <c r="H100" s="137" t="s">
        <v>1516</v>
      </c>
      <c r="I100" s="139" t="s">
        <v>1517</v>
      </c>
      <c r="J100" s="24">
        <f>'LP III'!$A$2-RIGHT(I100,4)</f>
        <v>10</v>
      </c>
      <c r="K100" s="22" t="s">
        <v>36</v>
      </c>
      <c r="L100" s="22" t="s">
        <v>36</v>
      </c>
      <c r="M100" s="13" t="s">
        <v>40</v>
      </c>
      <c r="N100" s="22" t="s">
        <v>36</v>
      </c>
      <c r="O100" s="22" t="s">
        <v>36</v>
      </c>
      <c r="P100" s="22" t="s">
        <v>36</v>
      </c>
      <c r="Q100" s="22" t="s">
        <v>36</v>
      </c>
      <c r="R100" s="22" t="s">
        <v>36</v>
      </c>
      <c r="S100" s="22" t="s">
        <v>36</v>
      </c>
      <c r="T100" s="22" t="s">
        <v>36</v>
      </c>
      <c r="U100" s="22" t="s">
        <v>36</v>
      </c>
      <c r="V100" s="22" t="s">
        <v>36</v>
      </c>
      <c r="W100" s="22" t="s">
        <v>36</v>
      </c>
      <c r="X100" s="22" t="s">
        <v>36</v>
      </c>
      <c r="Y100" s="13" t="s">
        <v>40</v>
      </c>
      <c r="Z100" s="137" t="s">
        <v>41</v>
      </c>
      <c r="AA100" s="137" t="s">
        <v>56</v>
      </c>
      <c r="AB100" s="137" t="s">
        <v>57</v>
      </c>
      <c r="AC100" s="197" t="s">
        <v>58</v>
      </c>
      <c r="AD100" s="43" t="str">
        <f>IF('LP II'!J164&gt;=60,"Lansia"," ")</f>
        <v xml:space="preserve"> </v>
      </c>
      <c r="AE100" s="16"/>
      <c r="AF100" s="104"/>
      <c r="AG100" s="98"/>
    </row>
    <row r="101" spans="1:33">
      <c r="A101" s="133">
        <v>22</v>
      </c>
      <c r="B101" s="13">
        <f t="shared" si="1"/>
        <v>94</v>
      </c>
      <c r="C101" s="79" t="s">
        <v>1547</v>
      </c>
      <c r="D101" s="183" t="s">
        <v>1518</v>
      </c>
      <c r="E101" s="13" t="s">
        <v>35</v>
      </c>
      <c r="F101" s="13" t="s">
        <v>21</v>
      </c>
      <c r="G101" s="22" t="s">
        <v>36</v>
      </c>
      <c r="H101" s="13" t="s">
        <v>35</v>
      </c>
      <c r="I101" s="184" t="s">
        <v>1519</v>
      </c>
      <c r="J101" s="24">
        <f>'LP II'!$A$2-RIGHT(I101,4)</f>
        <v>43</v>
      </c>
      <c r="K101" s="22" t="s">
        <v>1455</v>
      </c>
      <c r="L101" s="13" t="s">
        <v>40</v>
      </c>
      <c r="M101" s="22" t="s">
        <v>36</v>
      </c>
      <c r="N101" s="22" t="s">
        <v>40</v>
      </c>
      <c r="O101" s="22" t="s">
        <v>36</v>
      </c>
      <c r="P101" s="22" t="s">
        <v>40</v>
      </c>
      <c r="Q101" s="22" t="s">
        <v>36</v>
      </c>
      <c r="R101" s="13" t="s">
        <v>40</v>
      </c>
      <c r="S101" s="22" t="s">
        <v>36</v>
      </c>
      <c r="T101" s="22" t="s">
        <v>36</v>
      </c>
      <c r="U101" s="22" t="s">
        <v>36</v>
      </c>
      <c r="V101" s="22" t="s">
        <v>36</v>
      </c>
      <c r="W101" s="22" t="s">
        <v>36</v>
      </c>
      <c r="X101" s="22" t="s">
        <v>36</v>
      </c>
      <c r="Y101" s="22" t="s">
        <v>36</v>
      </c>
      <c r="Z101" s="22" t="s">
        <v>55</v>
      </c>
      <c r="AA101" s="22" t="s">
        <v>42</v>
      </c>
      <c r="AB101" s="79" t="s">
        <v>43</v>
      </c>
      <c r="AC101" s="103" t="s">
        <v>44</v>
      </c>
      <c r="AD101" s="43" t="str">
        <f>IF('LP II'!J165&gt;=60,"Lansia"," ")</f>
        <v xml:space="preserve"> </v>
      </c>
      <c r="AE101" s="16"/>
      <c r="AF101" s="104"/>
      <c r="AG101" s="98"/>
    </row>
    <row r="102" spans="1:33">
      <c r="A102" s="133"/>
      <c r="B102" s="13">
        <f t="shared" si="1"/>
        <v>95</v>
      </c>
      <c r="C102" s="134"/>
      <c r="D102" s="135" t="s">
        <v>1520</v>
      </c>
      <c r="E102" s="138"/>
      <c r="F102" s="22" t="s">
        <v>36</v>
      </c>
      <c r="G102" s="13" t="s">
        <v>22</v>
      </c>
      <c r="H102" s="138" t="s">
        <v>1521</v>
      </c>
      <c r="I102" s="139" t="s">
        <v>1522</v>
      </c>
      <c r="J102" s="24">
        <f>'LP II'!$A$2-RIGHT(I102,4)</f>
        <v>44</v>
      </c>
      <c r="K102" s="137" t="s">
        <v>36</v>
      </c>
      <c r="L102" s="22" t="s">
        <v>36</v>
      </c>
      <c r="M102" s="13" t="s">
        <v>40</v>
      </c>
      <c r="N102" s="22" t="s">
        <v>36</v>
      </c>
      <c r="O102" s="13" t="s">
        <v>40</v>
      </c>
      <c r="P102" s="22" t="s">
        <v>36</v>
      </c>
      <c r="Q102" s="13" t="s">
        <v>40</v>
      </c>
      <c r="R102" s="22" t="s">
        <v>36</v>
      </c>
      <c r="S102" s="13" t="s">
        <v>40</v>
      </c>
      <c r="T102" s="138" t="s">
        <v>36</v>
      </c>
      <c r="U102" s="137" t="s">
        <v>36</v>
      </c>
      <c r="V102" s="137" t="s">
        <v>36</v>
      </c>
      <c r="W102" s="137" t="s">
        <v>36</v>
      </c>
      <c r="X102" s="137" t="s">
        <v>36</v>
      </c>
      <c r="Y102" s="137" t="s">
        <v>36</v>
      </c>
      <c r="Z102" s="134" t="s">
        <v>41</v>
      </c>
      <c r="AA102" s="134" t="s">
        <v>51</v>
      </c>
      <c r="AB102" s="134" t="s">
        <v>43</v>
      </c>
      <c r="AC102" s="141" t="s">
        <v>52</v>
      </c>
      <c r="AD102" s="43" t="str">
        <f>IF('LP II'!J166&gt;=60,"Lansia"," ")</f>
        <v xml:space="preserve"> </v>
      </c>
      <c r="AE102" s="16"/>
      <c r="AF102" s="104"/>
      <c r="AG102" s="98"/>
    </row>
    <row r="103" spans="1:33">
      <c r="A103" s="133">
        <v>23</v>
      </c>
      <c r="B103" s="13">
        <f t="shared" si="1"/>
        <v>96</v>
      </c>
      <c r="C103" s="79" t="s">
        <v>1547</v>
      </c>
      <c r="D103" s="142" t="s">
        <v>1523</v>
      </c>
      <c r="E103" s="138" t="s">
        <v>35</v>
      </c>
      <c r="F103" s="138" t="s">
        <v>21</v>
      </c>
      <c r="G103" s="137" t="s">
        <v>36</v>
      </c>
      <c r="H103" s="138" t="s">
        <v>115</v>
      </c>
      <c r="I103" s="139" t="s">
        <v>1524</v>
      </c>
      <c r="J103" s="213">
        <f>'LP II'!$A$2-RIGHT(I103,4)</f>
        <v>38</v>
      </c>
      <c r="K103" s="137" t="s">
        <v>1525</v>
      </c>
      <c r="L103" s="138" t="s">
        <v>40</v>
      </c>
      <c r="M103" s="137" t="s">
        <v>36</v>
      </c>
      <c r="N103" s="138" t="s">
        <v>40</v>
      </c>
      <c r="O103" s="137" t="s">
        <v>36</v>
      </c>
      <c r="P103" s="138" t="s">
        <v>40</v>
      </c>
      <c r="Q103" s="137" t="s">
        <v>36</v>
      </c>
      <c r="R103" s="138" t="s">
        <v>40</v>
      </c>
      <c r="S103" s="137" t="s">
        <v>36</v>
      </c>
      <c r="T103" s="137" t="s">
        <v>36</v>
      </c>
      <c r="U103" s="137" t="s">
        <v>36</v>
      </c>
      <c r="V103" s="137" t="s">
        <v>36</v>
      </c>
      <c r="W103" s="137" t="s">
        <v>36</v>
      </c>
      <c r="X103" s="221" t="s">
        <v>36</v>
      </c>
      <c r="Y103" s="193" t="s">
        <v>36</v>
      </c>
      <c r="Z103" s="137" t="s">
        <v>55</v>
      </c>
      <c r="AA103" s="137" t="s">
        <v>42</v>
      </c>
      <c r="AB103" s="138" t="s">
        <v>43</v>
      </c>
      <c r="AC103" s="141" t="s">
        <v>44</v>
      </c>
      <c r="AD103" s="43" t="str">
        <f>IF('LP II'!J167&gt;=60,"Lansia"," ")</f>
        <v xml:space="preserve"> </v>
      </c>
      <c r="AE103" s="16"/>
      <c r="AF103" s="104"/>
      <c r="AG103" s="98"/>
    </row>
    <row r="104" spans="1:33">
      <c r="A104" s="133"/>
      <c r="B104" s="13">
        <f t="shared" si="1"/>
        <v>97</v>
      </c>
      <c r="C104" s="99"/>
      <c r="D104" s="167" t="s">
        <v>1526</v>
      </c>
      <c r="E104" s="138"/>
      <c r="F104" s="22" t="s">
        <v>36</v>
      </c>
      <c r="G104" s="138" t="s">
        <v>22</v>
      </c>
      <c r="H104" s="138" t="s">
        <v>1527</v>
      </c>
      <c r="I104" s="139" t="s">
        <v>1528</v>
      </c>
      <c r="J104" s="24">
        <f>'LP II'!$A$2-RIGHT(I104,4)</f>
        <v>39</v>
      </c>
      <c r="K104" s="22" t="s">
        <v>36</v>
      </c>
      <c r="L104" s="22" t="s">
        <v>36</v>
      </c>
      <c r="M104" s="13" t="s">
        <v>40</v>
      </c>
      <c r="N104" s="22" t="s">
        <v>36</v>
      </c>
      <c r="O104" s="13" t="s">
        <v>40</v>
      </c>
      <c r="P104" s="22" t="s">
        <v>36</v>
      </c>
      <c r="Q104" s="13" t="s">
        <v>40</v>
      </c>
      <c r="R104" s="22" t="s">
        <v>36</v>
      </c>
      <c r="S104" s="13" t="s">
        <v>40</v>
      </c>
      <c r="T104" s="22" t="s">
        <v>36</v>
      </c>
      <c r="U104" s="22" t="s">
        <v>36</v>
      </c>
      <c r="V104" s="22" t="s">
        <v>36</v>
      </c>
      <c r="W104" s="22" t="s">
        <v>36</v>
      </c>
      <c r="X104" s="100" t="s">
        <v>36</v>
      </c>
      <c r="Y104" s="193" t="s">
        <v>36</v>
      </c>
      <c r="Z104" s="137" t="s">
        <v>55</v>
      </c>
      <c r="AA104" s="137" t="s">
        <v>42</v>
      </c>
      <c r="AB104" s="138" t="s">
        <v>43</v>
      </c>
      <c r="AC104" s="141" t="s">
        <v>52</v>
      </c>
      <c r="AD104" s="43" t="str">
        <f>IF('LP II'!J168&gt;=60,"Lansia"," ")</f>
        <v xml:space="preserve"> </v>
      </c>
      <c r="AE104" s="16"/>
      <c r="AF104" s="104"/>
      <c r="AG104" s="98"/>
    </row>
    <row r="105" spans="1:33">
      <c r="A105" s="133"/>
      <c r="B105" s="13">
        <f t="shared" si="1"/>
        <v>98</v>
      </c>
      <c r="C105" s="99"/>
      <c r="D105" s="167" t="s">
        <v>1529</v>
      </c>
      <c r="E105" s="138"/>
      <c r="F105" s="22" t="s">
        <v>36</v>
      </c>
      <c r="G105" s="138" t="s">
        <v>22</v>
      </c>
      <c r="H105" s="138" t="s">
        <v>1530</v>
      </c>
      <c r="I105" s="139" t="s">
        <v>1531</v>
      </c>
      <c r="J105" s="24">
        <f>'LP II'!$A$2-RIGHT(I105,4)</f>
        <v>11</v>
      </c>
      <c r="K105" s="22" t="s">
        <v>36</v>
      </c>
      <c r="L105" s="22" t="s">
        <v>36</v>
      </c>
      <c r="M105" s="13" t="s">
        <v>40</v>
      </c>
      <c r="N105" s="22" t="s">
        <v>36</v>
      </c>
      <c r="O105" s="13" t="s">
        <v>36</v>
      </c>
      <c r="P105" s="22" t="s">
        <v>36</v>
      </c>
      <c r="Q105" s="13" t="s">
        <v>36</v>
      </c>
      <c r="R105" s="22" t="s">
        <v>36</v>
      </c>
      <c r="S105" s="13" t="s">
        <v>36</v>
      </c>
      <c r="T105" s="22" t="s">
        <v>36</v>
      </c>
      <c r="U105" s="22" t="s">
        <v>36</v>
      </c>
      <c r="V105" s="22" t="s">
        <v>36</v>
      </c>
      <c r="W105" s="22" t="s">
        <v>36</v>
      </c>
      <c r="X105" s="100" t="s">
        <v>36</v>
      </c>
      <c r="Y105" s="100" t="s">
        <v>40</v>
      </c>
      <c r="Z105" s="137" t="s">
        <v>41</v>
      </c>
      <c r="AA105" s="137" t="s">
        <v>56</v>
      </c>
      <c r="AB105" s="138" t="s">
        <v>57</v>
      </c>
      <c r="AC105" s="141" t="s">
        <v>58</v>
      </c>
      <c r="AD105" s="43" t="str">
        <f>IF('LP II'!J169&gt;=60,"Lansia"," ")</f>
        <v xml:space="preserve"> </v>
      </c>
      <c r="AE105" s="16"/>
      <c r="AF105" s="104"/>
      <c r="AG105" s="98"/>
    </row>
    <row r="106" spans="1:33">
      <c r="A106" s="133"/>
      <c r="B106" s="13">
        <f t="shared" si="1"/>
        <v>99</v>
      </c>
      <c r="C106" s="99"/>
      <c r="D106" s="167" t="s">
        <v>1532</v>
      </c>
      <c r="E106" s="138"/>
      <c r="F106" s="13" t="s">
        <v>21</v>
      </c>
      <c r="G106" s="22" t="s">
        <v>36</v>
      </c>
      <c r="H106" s="138" t="s">
        <v>115</v>
      </c>
      <c r="I106" s="139" t="s">
        <v>1533</v>
      </c>
      <c r="J106" s="24">
        <f>'LP II'!$A$2-RIGHT(I106,4)</f>
        <v>7</v>
      </c>
      <c r="K106" s="22" t="s">
        <v>36</v>
      </c>
      <c r="L106" s="22" t="s">
        <v>40</v>
      </c>
      <c r="M106" s="13" t="s">
        <v>36</v>
      </c>
      <c r="N106" s="22" t="s">
        <v>36</v>
      </c>
      <c r="O106" s="13" t="s">
        <v>36</v>
      </c>
      <c r="P106" s="22" t="s">
        <v>36</v>
      </c>
      <c r="Q106" s="13" t="s">
        <v>36</v>
      </c>
      <c r="R106" s="22" t="s">
        <v>36</v>
      </c>
      <c r="S106" s="13" t="s">
        <v>36</v>
      </c>
      <c r="T106" s="22" t="s">
        <v>36</v>
      </c>
      <c r="U106" s="22" t="s">
        <v>36</v>
      </c>
      <c r="V106" s="22" t="s">
        <v>36</v>
      </c>
      <c r="W106" s="22" t="s">
        <v>36</v>
      </c>
      <c r="X106" s="100" t="s">
        <v>40</v>
      </c>
      <c r="Y106" s="193" t="s">
        <v>36</v>
      </c>
      <c r="Z106" s="137" t="s">
        <v>41</v>
      </c>
      <c r="AA106" s="137" t="s">
        <v>56</v>
      </c>
      <c r="AB106" s="138" t="s">
        <v>57</v>
      </c>
      <c r="AC106" s="141" t="s">
        <v>58</v>
      </c>
      <c r="AD106" s="43" t="str">
        <f>IF('LP II'!J170&gt;=60,"Lansia"," ")</f>
        <v xml:space="preserve"> </v>
      </c>
      <c r="AE106" s="16"/>
      <c r="AF106" s="104"/>
      <c r="AG106" s="98"/>
    </row>
    <row r="107" spans="1:33">
      <c r="A107" s="133"/>
      <c r="B107" s="13">
        <f t="shared" si="1"/>
        <v>100</v>
      </c>
      <c r="C107" s="143"/>
      <c r="D107" s="167" t="s">
        <v>1534</v>
      </c>
      <c r="E107" s="138"/>
      <c r="F107" s="13" t="s">
        <v>21</v>
      </c>
      <c r="G107" s="22" t="s">
        <v>36</v>
      </c>
      <c r="H107" s="138" t="s">
        <v>115</v>
      </c>
      <c r="I107" s="139" t="s">
        <v>1535</v>
      </c>
      <c r="J107" s="24">
        <f>'LP II'!$A$2-RIGHT(I107,4)</f>
        <v>5</v>
      </c>
      <c r="K107" s="22" t="s">
        <v>36</v>
      </c>
      <c r="L107" s="22" t="s">
        <v>40</v>
      </c>
      <c r="M107" s="13" t="s">
        <v>36</v>
      </c>
      <c r="N107" s="22" t="s">
        <v>36</v>
      </c>
      <c r="O107" s="22" t="s">
        <v>36</v>
      </c>
      <c r="P107" s="22" t="s">
        <v>36</v>
      </c>
      <c r="Q107" s="22" t="s">
        <v>36</v>
      </c>
      <c r="R107" s="22" t="s">
        <v>36</v>
      </c>
      <c r="S107" s="22" t="s">
        <v>36</v>
      </c>
      <c r="T107" s="22" t="s">
        <v>36</v>
      </c>
      <c r="U107" s="22" t="s">
        <v>36</v>
      </c>
      <c r="V107" s="22" t="s">
        <v>36</v>
      </c>
      <c r="W107" s="22" t="s">
        <v>36</v>
      </c>
      <c r="X107" s="100" t="s">
        <v>40</v>
      </c>
      <c r="Y107" s="22" t="s">
        <v>36</v>
      </c>
      <c r="Z107" s="22" t="s">
        <v>228</v>
      </c>
      <c r="AA107" s="22" t="s">
        <v>36</v>
      </c>
      <c r="AB107" s="138" t="s">
        <v>57</v>
      </c>
      <c r="AC107" s="141" t="s">
        <v>58</v>
      </c>
      <c r="AD107" s="43" t="str">
        <f>IF('LP II'!J171&gt;=60,"Lansia"," ")</f>
        <v xml:space="preserve"> </v>
      </c>
      <c r="AE107" s="16"/>
      <c r="AF107" s="104"/>
      <c r="AG107" s="98"/>
    </row>
    <row r="108" spans="1:33">
      <c r="A108" s="133">
        <v>24</v>
      </c>
      <c r="B108" s="13">
        <f t="shared" si="1"/>
        <v>101</v>
      </c>
      <c r="C108" s="79" t="s">
        <v>1547</v>
      </c>
      <c r="D108" s="183" t="s">
        <v>1536</v>
      </c>
      <c r="E108" s="167" t="s">
        <v>35</v>
      </c>
      <c r="F108" s="13" t="s">
        <v>21</v>
      </c>
      <c r="G108" s="22" t="s">
        <v>36</v>
      </c>
      <c r="H108" s="13" t="s">
        <v>325</v>
      </c>
      <c r="I108" s="184" t="s">
        <v>1537</v>
      </c>
      <c r="J108" s="24">
        <f>'[2]LP VI'!$A$2-RIGHT(I108,4)</f>
        <v>36</v>
      </c>
      <c r="K108" s="22" t="s">
        <v>1538</v>
      </c>
      <c r="L108" s="13" t="s">
        <v>40</v>
      </c>
      <c r="M108" s="22" t="s">
        <v>36</v>
      </c>
      <c r="N108" s="13" t="s">
        <v>40</v>
      </c>
      <c r="O108" s="22" t="s">
        <v>36</v>
      </c>
      <c r="P108" s="13" t="s">
        <v>40</v>
      </c>
      <c r="Q108" s="22" t="s">
        <v>36</v>
      </c>
      <c r="R108" s="13" t="s">
        <v>40</v>
      </c>
      <c r="S108" s="22" t="s">
        <v>36</v>
      </c>
      <c r="T108" s="22" t="s">
        <v>36</v>
      </c>
      <c r="U108" s="22" t="s">
        <v>36</v>
      </c>
      <c r="V108" s="22" t="s">
        <v>36</v>
      </c>
      <c r="W108" s="22" t="s">
        <v>36</v>
      </c>
      <c r="X108" s="22" t="s">
        <v>36</v>
      </c>
      <c r="Y108" s="22" t="s">
        <v>36</v>
      </c>
      <c r="Z108" s="79" t="s">
        <v>154</v>
      </c>
      <c r="AA108" s="79" t="s">
        <v>76</v>
      </c>
      <c r="AB108" s="79" t="s">
        <v>43</v>
      </c>
      <c r="AC108" s="103" t="s">
        <v>44</v>
      </c>
      <c r="AD108" s="43" t="str">
        <f>IF('LP II'!J172&gt;=60,"Lansia"," ")</f>
        <v xml:space="preserve"> </v>
      </c>
      <c r="AE108" s="16"/>
      <c r="AF108" s="104"/>
      <c r="AG108" s="98"/>
    </row>
    <row r="109" spans="1:33">
      <c r="A109" s="133"/>
      <c r="B109" s="13">
        <f t="shared" si="1"/>
        <v>102</v>
      </c>
      <c r="C109" s="134"/>
      <c r="D109" s="183" t="s">
        <v>1539</v>
      </c>
      <c r="E109" s="167"/>
      <c r="F109" s="22" t="s">
        <v>36</v>
      </c>
      <c r="G109" s="13" t="s">
        <v>22</v>
      </c>
      <c r="H109" s="13" t="s">
        <v>1540</v>
      </c>
      <c r="I109" s="184" t="s">
        <v>1541</v>
      </c>
      <c r="J109" s="24">
        <f>'[2]LP VI'!$A$2-RIGHT(I109,4)</f>
        <v>35</v>
      </c>
      <c r="K109" s="22" t="s">
        <v>36</v>
      </c>
      <c r="L109" s="22" t="s">
        <v>36</v>
      </c>
      <c r="M109" s="13" t="s">
        <v>40</v>
      </c>
      <c r="N109" s="22" t="s">
        <v>36</v>
      </c>
      <c r="O109" s="13" t="s">
        <v>40</v>
      </c>
      <c r="P109" s="22" t="s">
        <v>36</v>
      </c>
      <c r="Q109" s="13" t="s">
        <v>40</v>
      </c>
      <c r="R109" s="22" t="s">
        <v>36</v>
      </c>
      <c r="S109" s="13" t="s">
        <v>40</v>
      </c>
      <c r="T109" s="22" t="s">
        <v>36</v>
      </c>
      <c r="U109" s="22" t="s">
        <v>36</v>
      </c>
      <c r="V109" s="22" t="s">
        <v>36</v>
      </c>
      <c r="W109" s="22" t="s">
        <v>36</v>
      </c>
      <c r="X109" s="22" t="s">
        <v>36</v>
      </c>
      <c r="Y109" s="22" t="s">
        <v>36</v>
      </c>
      <c r="Z109" s="79" t="s">
        <v>55</v>
      </c>
      <c r="AA109" s="79" t="s">
        <v>51</v>
      </c>
      <c r="AB109" s="79" t="s">
        <v>43</v>
      </c>
      <c r="AC109" s="103" t="s">
        <v>52</v>
      </c>
      <c r="AD109" s="43" t="str">
        <f>IF('LP II'!J173&gt;=60,"Lansia"," ")</f>
        <v xml:space="preserve"> </v>
      </c>
      <c r="AE109" s="16"/>
      <c r="AF109" s="104"/>
      <c r="AG109" s="98"/>
    </row>
    <row r="110" spans="1:33">
      <c r="A110" s="133"/>
      <c r="B110" s="13">
        <f t="shared" si="1"/>
        <v>103</v>
      </c>
      <c r="C110" s="134"/>
      <c r="D110" s="135" t="s">
        <v>1542</v>
      </c>
      <c r="E110" s="142"/>
      <c r="F110" s="22" t="s">
        <v>36</v>
      </c>
      <c r="G110" s="13" t="s">
        <v>22</v>
      </c>
      <c r="H110" s="138" t="s">
        <v>35</v>
      </c>
      <c r="I110" s="139" t="s">
        <v>1543</v>
      </c>
      <c r="J110" s="213">
        <f>'[2]LP VI'!$A$2-RIGHT(I110,4)</f>
        <v>9</v>
      </c>
      <c r="K110" s="22" t="s">
        <v>36</v>
      </c>
      <c r="L110" s="22" t="s">
        <v>36</v>
      </c>
      <c r="M110" s="13" t="s">
        <v>40</v>
      </c>
      <c r="N110" s="22" t="s">
        <v>36</v>
      </c>
      <c r="O110" s="22" t="s">
        <v>36</v>
      </c>
      <c r="P110" s="22" t="s">
        <v>36</v>
      </c>
      <c r="Q110" s="22" t="s">
        <v>36</v>
      </c>
      <c r="R110" s="22" t="s">
        <v>36</v>
      </c>
      <c r="S110" s="22" t="s">
        <v>36</v>
      </c>
      <c r="T110" s="22" t="s">
        <v>36</v>
      </c>
      <c r="U110" s="22" t="s">
        <v>36</v>
      </c>
      <c r="V110" s="22" t="s">
        <v>36</v>
      </c>
      <c r="W110" s="22" t="s">
        <v>36</v>
      </c>
      <c r="X110" s="22" t="s">
        <v>36</v>
      </c>
      <c r="Y110" s="13" t="s">
        <v>40</v>
      </c>
      <c r="Z110" s="102" t="s">
        <v>36</v>
      </c>
      <c r="AA110" s="194" t="s">
        <v>36</v>
      </c>
      <c r="AB110" s="134" t="s">
        <v>57</v>
      </c>
      <c r="AC110" s="141" t="s">
        <v>58</v>
      </c>
      <c r="AD110" s="43" t="str">
        <f>IF('LP II'!J174&gt;=60,"Lansia"," ")</f>
        <v xml:space="preserve"> </v>
      </c>
      <c r="AE110" s="16"/>
      <c r="AF110" s="104" t="s">
        <v>46</v>
      </c>
      <c r="AG110" s="98" t="s">
        <v>36</v>
      </c>
    </row>
    <row r="111" spans="1:33">
      <c r="A111" s="133"/>
      <c r="B111" s="13">
        <f t="shared" si="1"/>
        <v>104</v>
      </c>
      <c r="C111" s="134"/>
      <c r="D111" s="135" t="s">
        <v>1544</v>
      </c>
      <c r="E111" s="142" t="s">
        <v>35</v>
      </c>
      <c r="F111" s="13" t="s">
        <v>21</v>
      </c>
      <c r="G111" s="22" t="s">
        <v>36</v>
      </c>
      <c r="H111" s="138" t="s">
        <v>35</v>
      </c>
      <c r="I111" s="139" t="s">
        <v>1545</v>
      </c>
      <c r="J111" s="213">
        <f>'[2]LP VI'!$A$2-RIGHT(I111,4)</f>
        <v>4</v>
      </c>
      <c r="K111" s="22" t="s">
        <v>36</v>
      </c>
      <c r="L111" s="13" t="s">
        <v>40</v>
      </c>
      <c r="M111" s="22" t="s">
        <v>36</v>
      </c>
      <c r="N111" s="22" t="s">
        <v>36</v>
      </c>
      <c r="O111" s="22" t="s">
        <v>36</v>
      </c>
      <c r="P111" s="22" t="s">
        <v>36</v>
      </c>
      <c r="Q111" s="22" t="s">
        <v>36</v>
      </c>
      <c r="R111" s="22" t="s">
        <v>36</v>
      </c>
      <c r="S111" s="22" t="s">
        <v>36</v>
      </c>
      <c r="T111" s="22" t="s">
        <v>36</v>
      </c>
      <c r="U111" s="22" t="s">
        <v>36</v>
      </c>
      <c r="V111" s="22" t="s">
        <v>36</v>
      </c>
      <c r="W111" s="22" t="s">
        <v>36</v>
      </c>
      <c r="X111" s="22" t="s">
        <v>36</v>
      </c>
      <c r="Y111" s="13" t="s">
        <v>40</v>
      </c>
      <c r="Z111" s="102" t="s">
        <v>36</v>
      </c>
      <c r="AA111" s="194" t="s">
        <v>36</v>
      </c>
      <c r="AB111" s="134" t="s">
        <v>57</v>
      </c>
      <c r="AC111" s="141" t="s">
        <v>58</v>
      </c>
      <c r="AD111" s="43" t="str">
        <f>IF('LP II'!J175&gt;=60,"Lansia"," ")</f>
        <v xml:space="preserve"> </v>
      </c>
      <c r="AE111" s="16"/>
      <c r="AF111" s="104" t="s">
        <v>46</v>
      </c>
      <c r="AG111" s="98" t="s">
        <v>36</v>
      </c>
    </row>
    <row r="112" spans="1:33">
      <c r="A112" s="133"/>
      <c r="B112" s="13"/>
      <c r="C112" s="134"/>
      <c r="D112" s="136"/>
      <c r="E112" s="143"/>
      <c r="F112" s="13"/>
      <c r="G112" s="22"/>
      <c r="H112" s="134"/>
      <c r="I112" s="139"/>
      <c r="J112" s="24"/>
      <c r="K112" s="22"/>
      <c r="L112" s="13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"/>
      <c r="Y112" s="13"/>
      <c r="Z112" s="137"/>
      <c r="AA112" s="137"/>
      <c r="AB112" s="134"/>
      <c r="AC112" s="141"/>
      <c r="AD112" s="43" t="str">
        <f>IF('LP II'!J179&gt;=60,"Lansia"," ")</f>
        <v xml:space="preserve"> </v>
      </c>
      <c r="AE112" s="16"/>
      <c r="AF112" s="104" t="s">
        <v>46</v>
      </c>
      <c r="AG112" s="98" t="s">
        <v>36</v>
      </c>
    </row>
    <row r="113" spans="1:32">
      <c r="A113" s="326" t="s">
        <v>419</v>
      </c>
      <c r="B113" s="327"/>
      <c r="C113" s="327"/>
      <c r="D113" s="327"/>
      <c r="E113" s="327"/>
      <c r="F113" s="134">
        <f>COUNTIF($F$8:$F$112,F115)</f>
        <v>47</v>
      </c>
      <c r="G113" s="134">
        <f>COUNTIF($G$8:$G$112,F116)</f>
        <v>57</v>
      </c>
      <c r="H113" s="134"/>
      <c r="I113" s="134"/>
      <c r="J113" s="134"/>
      <c r="K113" s="134"/>
      <c r="L113" s="134">
        <f>COUNTIF($L$8:$L$112,$K$115)</f>
        <v>44</v>
      </c>
      <c r="M113" s="134">
        <f>COUNTIF($M$8:$M$112,$K$115)</f>
        <v>50</v>
      </c>
      <c r="N113" s="134">
        <f>COUNTIF($N$8:$N$112,$K$115)</f>
        <v>32</v>
      </c>
      <c r="O113" s="134">
        <f>COUNTIF($O$8:$O$112,$K$115)</f>
        <v>28</v>
      </c>
      <c r="P113" s="134">
        <f>COUNTIF($P$8:$P$112,$K$115)</f>
        <v>21</v>
      </c>
      <c r="Q113" s="134">
        <f>COUNTIF($Q$8:$Q$112,$K$115)</f>
        <v>24</v>
      </c>
      <c r="R113" s="134">
        <f>COUNTIF($R$8:$R$112,$K$115)</f>
        <v>24</v>
      </c>
      <c r="S113" s="134">
        <f>COUNTIF($S$8:$S$112,$K$115)</f>
        <v>26</v>
      </c>
      <c r="T113" s="134">
        <f>COUNTIF($T$8:$T$112,$K$115)</f>
        <v>10</v>
      </c>
      <c r="U113" s="134">
        <f>COUNTIF($U$8:$U$112,$K$115)</f>
        <v>9</v>
      </c>
      <c r="V113" s="134">
        <f>COUNTIF($V$8:$V$112,$K$115)</f>
        <v>2</v>
      </c>
      <c r="W113" s="134">
        <f>COUNTIF($W$8:$W$112,$K$115)</f>
        <v>3</v>
      </c>
      <c r="X113" s="134">
        <f>COUNTIF($X$8:$X$112,$K$115)</f>
        <v>10</v>
      </c>
      <c r="Y113" s="134">
        <f>COUNTIF($Y$8:$Y$112,$K$115)</f>
        <v>20</v>
      </c>
      <c r="Z113" s="134"/>
      <c r="AA113" s="143"/>
      <c r="AB113" s="143"/>
      <c r="AC113" s="144"/>
      <c r="AD113" s="43" t="str">
        <f>IF(J113&gt;=60,"Lansia"," ")</f>
        <v xml:space="preserve"> </v>
      </c>
      <c r="AE113" s="16" t="s">
        <v>36</v>
      </c>
      <c r="AF113" s="104"/>
    </row>
    <row r="114" spans="1:32" ht="13.5" thickBot="1">
      <c r="A114" s="328" t="s">
        <v>420</v>
      </c>
      <c r="B114" s="329"/>
      <c r="C114" s="329"/>
      <c r="D114" s="329"/>
      <c r="E114" s="329"/>
      <c r="F114" s="353">
        <f>F113+G113</f>
        <v>104</v>
      </c>
      <c r="G114" s="353"/>
      <c r="H114" s="105"/>
      <c r="I114" s="105"/>
      <c r="J114" s="105"/>
      <c r="K114" s="105"/>
      <c r="L114" s="353">
        <f>L113+M113</f>
        <v>94</v>
      </c>
      <c r="M114" s="353"/>
      <c r="N114" s="353">
        <f>N113+O113</f>
        <v>60</v>
      </c>
      <c r="O114" s="353"/>
      <c r="P114" s="353">
        <f>P113+Q113</f>
        <v>45</v>
      </c>
      <c r="Q114" s="353"/>
      <c r="R114" s="166">
        <f>R113</f>
        <v>24</v>
      </c>
      <c r="S114" s="166">
        <f>S113</f>
        <v>26</v>
      </c>
      <c r="T114" s="353">
        <f>T113+U113</f>
        <v>19</v>
      </c>
      <c r="U114" s="353"/>
      <c r="V114" s="353">
        <f>V113+W113</f>
        <v>5</v>
      </c>
      <c r="W114" s="353"/>
      <c r="X114" s="353">
        <f>X113+Y113</f>
        <v>30</v>
      </c>
      <c r="Y114" s="353"/>
      <c r="Z114" s="105"/>
      <c r="AA114" s="146"/>
      <c r="AB114" s="146"/>
      <c r="AC114" s="147"/>
      <c r="AD114" s="43" t="str">
        <f t="shared" ref="AD114:AD131" si="2">IF(J114&gt;=60,"Lansia"," ")</f>
        <v xml:space="preserve"> </v>
      </c>
      <c r="AE114" s="16" t="s">
        <v>36</v>
      </c>
      <c r="AF114" s="104"/>
    </row>
    <row r="115" spans="1:32" ht="13.5" thickTop="1">
      <c r="F115" s="109" t="s">
        <v>21</v>
      </c>
      <c r="G115" s="16"/>
      <c r="H115" s="17"/>
      <c r="I115" s="111"/>
      <c r="J115" s="112" t="s">
        <v>43</v>
      </c>
      <c r="K115" s="40" t="s">
        <v>40</v>
      </c>
      <c r="L115" s="349">
        <f>COUNTIF($AB$8:$AB$112,J115)</f>
        <v>49</v>
      </c>
      <c r="M115" s="349"/>
      <c r="N115" s="350"/>
      <c r="O115" s="148"/>
      <c r="P115" s="279" t="s">
        <v>421</v>
      </c>
      <c r="Q115" s="279"/>
      <c r="R115" s="42">
        <f>COUNTIFS($F$8:$F$112,"L",$Z$8:$Z$112,"=S3")</f>
        <v>0</v>
      </c>
      <c r="S115" s="42">
        <f>COUNTIFS($G$8:$G$112,"P",$Z$8:$Z$112,"=S3")</f>
        <v>0</v>
      </c>
      <c r="U115" s="280" t="s">
        <v>422</v>
      </c>
      <c r="V115" s="280"/>
      <c r="W115" s="280"/>
      <c r="X115" s="281"/>
      <c r="Y115" s="44">
        <f>COUNTIFS($F$19:$F$90,"L",$AA$19:$AA$90,"=Buruh")</f>
        <v>0</v>
      </c>
      <c r="Z115" s="45">
        <f>COUNTIFS($G$19:$G$90,"P",$AA$19:$AA$90,"=Buruh")</f>
        <v>0</v>
      </c>
      <c r="AA115" s="43"/>
      <c r="AB115" s="43"/>
      <c r="AC115" s="43"/>
      <c r="AD115" s="43" t="str">
        <f t="shared" si="2"/>
        <v>Lansia</v>
      </c>
      <c r="AE115" s="16" t="s">
        <v>36</v>
      </c>
      <c r="AF115" s="104"/>
    </row>
    <row r="116" spans="1:32">
      <c r="B116" s="46">
        <f>COUNT(A8:A95)</f>
        <v>20</v>
      </c>
      <c r="F116" s="117" t="s">
        <v>22</v>
      </c>
      <c r="G116" s="82"/>
      <c r="H116" s="114"/>
      <c r="J116" s="118" t="s">
        <v>57</v>
      </c>
      <c r="K116" s="52" t="s">
        <v>40</v>
      </c>
      <c r="L116" s="349">
        <f>COUNTIF($AB$8:$AB$112,J116)</f>
        <v>55</v>
      </c>
      <c r="M116" s="349"/>
      <c r="N116" s="350"/>
      <c r="O116" s="149"/>
      <c r="P116" s="266" t="s">
        <v>166</v>
      </c>
      <c r="Q116" s="266"/>
      <c r="R116" s="54">
        <f>COUNTIFS($F$19:$F$90,"L",$Z$19:$Z$90,"=S2")</f>
        <v>1</v>
      </c>
      <c r="S116" s="54">
        <f>COUNTIFS($G$19:$G$90,"P",$Z$19:$Z$90,"=S2")</f>
        <v>0</v>
      </c>
      <c r="T116" s="55"/>
      <c r="U116" s="267" t="s">
        <v>1546</v>
      </c>
      <c r="V116" s="267"/>
      <c r="W116" s="267"/>
      <c r="X116" s="268"/>
      <c r="Y116" s="56">
        <f>COUNTIFS($F$19:$F$90,"L",$AA$19:$AA$90,"=Buruh Bengkel")</f>
        <v>0</v>
      </c>
      <c r="Z116" s="54">
        <f>COUNTIFS($G$19:$G$90,"P",$AA$19:$AA$90,"=Buruh Bengkel")</f>
        <v>0</v>
      </c>
      <c r="AA116" s="57"/>
      <c r="AB116" s="58"/>
      <c r="AC116" s="43"/>
      <c r="AD116" s="43" t="str">
        <f t="shared" si="2"/>
        <v>Lansia</v>
      </c>
      <c r="AE116" s="16" t="s">
        <v>36</v>
      </c>
      <c r="AF116" s="104"/>
    </row>
    <row r="117" spans="1:32" ht="15">
      <c r="F117" s="82"/>
      <c r="G117" s="82"/>
      <c r="H117" s="121"/>
      <c r="J117" s="313" t="s">
        <v>419</v>
      </c>
      <c r="K117" s="315"/>
      <c r="L117" s="347">
        <f>SUM(L115:N116)</f>
        <v>104</v>
      </c>
      <c r="M117" s="347"/>
      <c r="N117" s="348"/>
      <c r="O117" s="149"/>
      <c r="P117" s="266" t="s">
        <v>75</v>
      </c>
      <c r="Q117" s="266"/>
      <c r="R117" s="54">
        <f>COUNTIFS($F$19:$F$90,"L",$Z$19:$Z$90,"=S1")</f>
        <v>6</v>
      </c>
      <c r="S117" s="150">
        <f>COUNTIFS($G$19:$G$90,"P",$Z$19:$Z$90,"=S1")</f>
        <v>6</v>
      </c>
      <c r="T117" s="59"/>
      <c r="U117" s="267" t="s">
        <v>425</v>
      </c>
      <c r="V117" s="267"/>
      <c r="W117" s="267"/>
      <c r="X117" s="268"/>
      <c r="Y117" s="56">
        <f>COUNTIFS($F$19:$F$90,"L",$AA$19:$AA$90,"=PRT")</f>
        <v>0</v>
      </c>
      <c r="Z117" s="54">
        <f>COUNTIFS($G$19:$G$90,"P",$AA$19:$AA$90,"=PRT")</f>
        <v>0</v>
      </c>
      <c r="AA117" s="60"/>
      <c r="AB117" s="58"/>
      <c r="AC117" s="43"/>
      <c r="AD117" s="43" t="str">
        <f t="shared" si="2"/>
        <v>Lansia</v>
      </c>
      <c r="AE117" s="16" t="s">
        <v>36</v>
      </c>
      <c r="AF117" s="104"/>
    </row>
    <row r="118" spans="1:32">
      <c r="F118" s="82"/>
      <c r="G118" s="122"/>
      <c r="H118" s="114"/>
      <c r="J118" s="123" t="s">
        <v>82</v>
      </c>
      <c r="K118" s="52" t="s">
        <v>40</v>
      </c>
      <c r="L118" s="349">
        <f>COUNTIF($K$8:$K$112,J118)</f>
        <v>3</v>
      </c>
      <c r="M118" s="349"/>
      <c r="N118" s="350"/>
      <c r="O118" s="149"/>
      <c r="P118" s="266" t="s">
        <v>157</v>
      </c>
      <c r="Q118" s="266"/>
      <c r="R118" s="54">
        <f>COUNTIFS($F$19:$F$90,"L",$Z$19:$Z$90,"=d4")</f>
        <v>0</v>
      </c>
      <c r="S118" s="54">
        <f>COUNTIFS($G$19:$G$90,"P",$Z$19:$Z$90,"=d4")</f>
        <v>0</v>
      </c>
      <c r="U118" s="267" t="s">
        <v>51</v>
      </c>
      <c r="V118" s="267"/>
      <c r="W118" s="267"/>
      <c r="X118" s="268"/>
      <c r="Y118" s="56">
        <f>COUNTIFS($F$19:$F$90,"L",$AA$19:$AA$90,"=IRT")</f>
        <v>0</v>
      </c>
      <c r="Z118" s="54">
        <f>COUNTIFS($G$19:$G$90,"P",$AA$19:$AA$90,"=IRT")</f>
        <v>12</v>
      </c>
      <c r="AA118" s="60"/>
      <c r="AB118" s="58"/>
      <c r="AC118" s="43"/>
      <c r="AD118" s="43" t="str">
        <f t="shared" si="2"/>
        <v>Lansia</v>
      </c>
      <c r="AE118" s="16" t="s">
        <v>36</v>
      </c>
      <c r="AF118" s="104"/>
    </row>
    <row r="119" spans="1:32">
      <c r="F119" s="82"/>
      <c r="G119" s="82"/>
      <c r="H119" s="114"/>
      <c r="J119" s="123" t="s">
        <v>378</v>
      </c>
      <c r="K119" s="52" t="s">
        <v>40</v>
      </c>
      <c r="L119" s="349">
        <f>COUNTIF($K$8:$K$112,J119)</f>
        <v>0</v>
      </c>
      <c r="M119" s="349"/>
      <c r="N119" s="350"/>
      <c r="O119" s="149"/>
      <c r="P119" s="266" t="s">
        <v>154</v>
      </c>
      <c r="Q119" s="266"/>
      <c r="R119" s="54">
        <f>COUNTIFS($F$19:$F$90,"L",$Z$19:$Z$90,"=D3")</f>
        <v>1</v>
      </c>
      <c r="S119" s="54">
        <f>COUNTIFS($G$19:$G$90,"P",$Z$19:$Z$90,"=D3")</f>
        <v>1</v>
      </c>
      <c r="U119" s="267" t="s">
        <v>427</v>
      </c>
      <c r="V119" s="267"/>
      <c r="W119" s="267"/>
      <c r="X119" s="268"/>
      <c r="Y119" s="56">
        <f>COUNTIFS($F$19:$F$90,"L",$AA$19:$AA$90,"=Advokat")</f>
        <v>0</v>
      </c>
      <c r="Z119" s="54">
        <f>COUNTIFS($G$19:$G$90,"P",$AA$19:$AA$90,"=Advokat")</f>
        <v>0</v>
      </c>
      <c r="AA119" s="60"/>
      <c r="AB119" s="58"/>
      <c r="AC119" s="43"/>
      <c r="AD119" s="43" t="str">
        <f t="shared" si="2"/>
        <v>Lansia</v>
      </c>
      <c r="AE119" s="16" t="s">
        <v>36</v>
      </c>
      <c r="AF119" s="104"/>
    </row>
    <row r="120" spans="1:32">
      <c r="F120" s="82"/>
      <c r="G120" s="82"/>
      <c r="H120" s="114"/>
      <c r="J120" s="123" t="s">
        <v>429</v>
      </c>
      <c r="K120" s="52" t="s">
        <v>40</v>
      </c>
      <c r="L120" s="349">
        <f>SUM(T114:Y114)</f>
        <v>54</v>
      </c>
      <c r="M120" s="349"/>
      <c r="N120" s="350"/>
      <c r="O120" s="149"/>
      <c r="P120" s="266" t="s">
        <v>430</v>
      </c>
      <c r="Q120" s="266"/>
      <c r="R120" s="54">
        <f>COUNTIFS($F$19:$F$90,"L",$Z$19:$Z$90,"=D2")</f>
        <v>0</v>
      </c>
      <c r="S120" s="54">
        <f>COUNTIFS($G$19:$G$90,"P",$Z$19:$Z$90,"=D2")</f>
        <v>0</v>
      </c>
      <c r="U120" s="267" t="s">
        <v>94</v>
      </c>
      <c r="V120" s="267"/>
      <c r="W120" s="267"/>
      <c r="X120" s="268"/>
      <c r="Y120" s="56">
        <f>COUNTIFS($F$19:$F$90,"L",$AA$19:$AA$90,"=Mahasiswa")</f>
        <v>2</v>
      </c>
      <c r="Z120" s="54">
        <f>COUNTIFS($G$19:$G$90,"P",$AA$19:$AA$90,"=Mahasiswa")</f>
        <v>3</v>
      </c>
      <c r="AA120" s="60"/>
      <c r="AB120" s="58"/>
      <c r="AC120" s="43"/>
      <c r="AD120" s="43" t="str">
        <f t="shared" si="2"/>
        <v>Lansia</v>
      </c>
      <c r="AE120" s="16" t="s">
        <v>36</v>
      </c>
      <c r="AF120" s="104"/>
    </row>
    <row r="121" spans="1:32">
      <c r="F121" s="82"/>
      <c r="G121" s="82"/>
      <c r="H121" s="125"/>
      <c r="J121" s="123" t="s">
        <v>432</v>
      </c>
      <c r="K121" s="52" t="s">
        <v>40</v>
      </c>
      <c r="L121" s="349">
        <f>SUM(R114:S114)</f>
        <v>50</v>
      </c>
      <c r="M121" s="349"/>
      <c r="N121" s="350"/>
      <c r="O121" s="149"/>
      <c r="P121" s="266" t="s">
        <v>433</v>
      </c>
      <c r="Q121" s="266"/>
      <c r="R121" s="54">
        <f>COUNTIFS($F$19:$F$90,"L",$Z$19:$Z$90,"=D1")</f>
        <v>0</v>
      </c>
      <c r="S121" s="54">
        <f>COUNTIFS($G$19:$G$90,"P",$Z$19:$Z$90,"=D1")</f>
        <v>0</v>
      </c>
      <c r="U121" s="267" t="s">
        <v>56</v>
      </c>
      <c r="V121" s="267"/>
      <c r="W121" s="267"/>
      <c r="X121" s="268"/>
      <c r="Y121" s="56">
        <f>COUNTIFS($F$19:$F$90,"L",$AA$19:$AA$90,"=Siswa")</f>
        <v>8</v>
      </c>
      <c r="Z121" s="54">
        <f>COUNTIFS($G$19:$G$90,"P",$AA$19:$AA$90,"=SIswa")</f>
        <v>7</v>
      </c>
      <c r="AA121" s="60"/>
      <c r="AB121" s="58"/>
      <c r="AC121" s="43"/>
      <c r="AD121" s="43" t="str">
        <f t="shared" si="2"/>
        <v>Lansia</v>
      </c>
      <c r="AE121" s="16" t="s">
        <v>36</v>
      </c>
      <c r="AF121" s="104"/>
    </row>
    <row r="122" spans="1:32">
      <c r="F122" s="82"/>
      <c r="G122" s="82"/>
      <c r="H122" s="114"/>
      <c r="J122" s="313" t="s">
        <v>419</v>
      </c>
      <c r="K122" s="315"/>
      <c r="L122" s="347">
        <f>SUM(L120:N121)</f>
        <v>104</v>
      </c>
      <c r="M122" s="348"/>
      <c r="N122" s="348"/>
      <c r="O122" s="149"/>
      <c r="P122" s="266" t="s">
        <v>55</v>
      </c>
      <c r="Q122" s="266"/>
      <c r="R122" s="164">
        <f>COUNTIFS($F$19:$F$90,"L",$Z$19:$Z$90,"=SMA")</f>
        <v>10</v>
      </c>
      <c r="S122" s="150">
        <f>COUNTIFS($G$19:$G$90,"P",$Z$19:$Z$90,"=SMA")</f>
        <v>6</v>
      </c>
      <c r="U122" s="267" t="s">
        <v>125</v>
      </c>
      <c r="V122" s="267"/>
      <c r="W122" s="267"/>
      <c r="X122" s="268"/>
      <c r="Y122" s="56">
        <f>COUNTIFS($F$19:$F$90,"L",$AA$19:$AA$90,"=Pelaut")</f>
        <v>0</v>
      </c>
      <c r="Z122" s="54">
        <f>COUNTIFS($G$19:$G$90,"P",$AA$19:$AA$90,"=Pelaut")</f>
        <v>0</v>
      </c>
      <c r="AA122" s="60"/>
      <c r="AB122" s="58"/>
      <c r="AC122" s="43"/>
      <c r="AD122" s="43" t="str">
        <f t="shared" si="2"/>
        <v>Lansia</v>
      </c>
      <c r="AE122" s="16" t="s">
        <v>36</v>
      </c>
      <c r="AF122" s="104"/>
    </row>
    <row r="123" spans="1:32">
      <c r="F123" s="82"/>
      <c r="G123" s="82"/>
      <c r="H123" s="114"/>
      <c r="O123" s="151"/>
      <c r="P123" s="266" t="s">
        <v>148</v>
      </c>
      <c r="Q123" s="266"/>
      <c r="R123" s="54">
        <f>COUNTIFS($F$19:$F$90,"L",$Z$19:$Z$90,"=SMU")</f>
        <v>0</v>
      </c>
      <c r="S123" s="54">
        <f>COUNTIFS($G$19:$G$90,"P",$Z$19:$Z$90,"=SMU")</f>
        <v>0</v>
      </c>
      <c r="U123" s="267" t="s">
        <v>167</v>
      </c>
      <c r="V123" s="267"/>
      <c r="W123" s="267"/>
      <c r="X123" s="268"/>
      <c r="Y123" s="56">
        <f>COUNTIFS($F$19:$F$90,"L",$AA$19:$AA$90,"=POG")</f>
        <v>0</v>
      </c>
      <c r="Z123" s="54">
        <f>COUNTIFS($G$19:$G$90,"P",$AA$19:$AA$90,"=POG")</f>
        <v>0</v>
      </c>
      <c r="AA123" s="60"/>
      <c r="AB123" s="58"/>
      <c r="AC123" s="43"/>
      <c r="AD123" s="43" t="str">
        <f t="shared" si="2"/>
        <v xml:space="preserve"> </v>
      </c>
      <c r="AE123" s="16" t="s">
        <v>36</v>
      </c>
      <c r="AF123" s="104"/>
    </row>
    <row r="124" spans="1:32">
      <c r="J124" s="123" t="s">
        <v>434</v>
      </c>
      <c r="K124" s="52" t="s">
        <v>40</v>
      </c>
      <c r="L124" s="71">
        <f>COUNTIFS($F$8:$F$112,"L",$AD$8:$AD$112,"=Lansia")</f>
        <v>5</v>
      </c>
      <c r="M124" s="71">
        <f>COUNTIFS($G$8:$G$112,"P",$AD$8:$AD$112,"=Lansia")</f>
        <v>8</v>
      </c>
      <c r="N124" s="149"/>
      <c r="O124" s="151"/>
      <c r="P124" s="266" t="s">
        <v>50</v>
      </c>
      <c r="Q124" s="266"/>
      <c r="R124" s="54">
        <f>COUNTIFS($F$19:$F$90,"L",$Z$19:$Z$90,"=SMK")</f>
        <v>1</v>
      </c>
      <c r="S124" s="54">
        <f>COUNTIFS($G$19:$G$90,"P",$Z$19:$Z$90,"=SMK")</f>
        <v>1</v>
      </c>
      <c r="U124" s="267" t="s">
        <v>106</v>
      </c>
      <c r="V124" s="267"/>
      <c r="W124" s="267"/>
      <c r="X124" s="268"/>
      <c r="Y124" s="56">
        <f>COUNTIFS($F$19:$F$90,"L",$AA$19:$AA$90,"=Tani")</f>
        <v>5</v>
      </c>
      <c r="Z124" s="54">
        <f>COUNTIFS($G$19:$G$90,"P",$AA$19:$AA$90,"=Tani")</f>
        <v>1</v>
      </c>
      <c r="AA124" s="60"/>
      <c r="AB124" s="58"/>
      <c r="AC124" s="43"/>
      <c r="AD124" s="43" t="str">
        <f t="shared" si="2"/>
        <v>Lansia</v>
      </c>
      <c r="AE124" s="16" t="s">
        <v>36</v>
      </c>
      <c r="AF124" s="104"/>
    </row>
    <row r="125" spans="1:32">
      <c r="K125" s="152"/>
      <c r="L125" s="346"/>
      <c r="M125" s="346"/>
      <c r="N125" s="346"/>
      <c r="O125" s="151"/>
      <c r="P125" s="266" t="s">
        <v>61</v>
      </c>
      <c r="Q125" s="266"/>
      <c r="R125" s="54">
        <f>COUNTIFS($F$19:$F$90,"L",$Z$19:$Z$90,"=SMP")</f>
        <v>2</v>
      </c>
      <c r="S125" s="54">
        <f>COUNTIFS($G$19:$G$90,"P",$Z$19:$Z$90,"=SMP")</f>
        <v>4</v>
      </c>
      <c r="U125" s="267" t="s">
        <v>436</v>
      </c>
      <c r="V125" s="267"/>
      <c r="W125" s="267"/>
      <c r="X125" s="268"/>
      <c r="Y125" s="56">
        <f>COUNTIFS($F$19:$F$90,"L",$AA$19:$AA$90,"=Guru")</f>
        <v>0</v>
      </c>
      <c r="Z125" s="54">
        <f>COUNTIFS($G$19:$G$90,"P",$AA$19:$AA$90,"=Guru")</f>
        <v>1</v>
      </c>
      <c r="AA125" s="60"/>
      <c r="AB125" s="58"/>
      <c r="AC125" s="43"/>
      <c r="AD125" s="43" t="str">
        <f t="shared" si="2"/>
        <v xml:space="preserve"> </v>
      </c>
      <c r="AE125" s="16" t="s">
        <v>36</v>
      </c>
      <c r="AF125" s="104"/>
    </row>
    <row r="126" spans="1:32">
      <c r="K126" s="152"/>
      <c r="L126" s="82"/>
      <c r="M126" s="82"/>
      <c r="N126" s="82"/>
      <c r="O126" s="151" t="s">
        <v>439</v>
      </c>
      <c r="P126" s="266" t="s">
        <v>41</v>
      </c>
      <c r="Q126" s="266"/>
      <c r="R126" s="54">
        <f>COUNTIFS($F$19:$F$90,"L",$Z$19:$Z$90,"=SD")</f>
        <v>6</v>
      </c>
      <c r="S126" s="150">
        <f>COUNTIFS($G$19:$G$90,"P",$Z$19:$Z$90,"=SD")</f>
        <v>11</v>
      </c>
      <c r="T126" s="78"/>
      <c r="U126" s="267" t="s">
        <v>440</v>
      </c>
      <c r="V126" s="267"/>
      <c r="W126" s="267"/>
      <c r="X126" s="268"/>
      <c r="Y126" s="56">
        <f>COUNTIFS($F$19:$F$90,"L",$AA$19:$AA$90,"=Tukang Bentor")</f>
        <v>0</v>
      </c>
      <c r="Z126" s="54">
        <f>COUNTIFS($G$19:$G$90,"P",$AA$19:$AA$90,"=Tukang Bentor")</f>
        <v>0</v>
      </c>
      <c r="AA126" s="60"/>
      <c r="AB126" s="58"/>
      <c r="AC126" s="43"/>
      <c r="AD126" s="43" t="str">
        <f t="shared" si="2"/>
        <v xml:space="preserve"> </v>
      </c>
      <c r="AE126" s="16" t="s">
        <v>36</v>
      </c>
      <c r="AF126" s="104"/>
    </row>
    <row r="127" spans="1:32">
      <c r="J127" s="116" t="s">
        <v>77</v>
      </c>
      <c r="K127" s="114"/>
      <c r="L127" s="75">
        <f>COUNTIFS($F$8:$F$112,"L",$AF$8:$AF$112,"=Luar Daerah")</f>
        <v>3</v>
      </c>
      <c r="M127" s="75">
        <f>COUNTIFS($G$8:$G$112,"P",$AF$8:$AF$112,"=Luar Daerah")</f>
        <v>6</v>
      </c>
      <c r="N127" s="165"/>
      <c r="O127" s="151"/>
      <c r="P127" s="266" t="s">
        <v>442</v>
      </c>
      <c r="Q127" s="266"/>
      <c r="R127" s="54">
        <f>COUNTIFS($F$19:$F$90,"L",$Z$19:$Z$90,"=PGAK")</f>
        <v>0</v>
      </c>
      <c r="S127" s="54">
        <f>COUNTIFS($G$19:$G$90,"P",$Z$19:$Z$90,"=PGAK")</f>
        <v>0</v>
      </c>
      <c r="T127" s="80"/>
      <c r="U127" s="267" t="s">
        <v>207</v>
      </c>
      <c r="V127" s="267"/>
      <c r="W127" s="267"/>
      <c r="X127" s="268"/>
      <c r="Y127" s="56">
        <f>COUNTIFS($F$19:$F$90,"L",$AA$19:$AA$90,"=PNS")</f>
        <v>3</v>
      </c>
      <c r="Z127" s="54">
        <f>COUNTIFS($G$19:$G$90,"P",$AA$19:$AA$90,"=PNS")</f>
        <v>1</v>
      </c>
      <c r="AA127" s="60"/>
      <c r="AB127" s="58"/>
      <c r="AC127" s="43"/>
      <c r="AD127" s="43" t="str">
        <f t="shared" si="2"/>
        <v>Lansia</v>
      </c>
      <c r="AE127" s="16" t="s">
        <v>36</v>
      </c>
      <c r="AF127" s="104"/>
    </row>
    <row r="128" spans="1:32">
      <c r="K128" s="77" t="s">
        <v>437</v>
      </c>
      <c r="L128" s="77" t="s">
        <v>21</v>
      </c>
      <c r="M128" s="77" t="s">
        <v>22</v>
      </c>
      <c r="N128" s="77" t="s">
        <v>438</v>
      </c>
      <c r="P128" s="266" t="s">
        <v>663</v>
      </c>
      <c r="Q128" s="266"/>
      <c r="R128" s="54">
        <f>COUNTIFS($F$19:$F$90,"L",$Z$19:$Z$90,"=SMEP")</f>
        <v>0</v>
      </c>
      <c r="S128" s="54">
        <f>COUNTIFS($G$19:$G$90,"P",$Z$19:$Z$90,"=SMEP")</f>
        <v>0</v>
      </c>
      <c r="U128" s="267" t="s">
        <v>461</v>
      </c>
      <c r="V128" s="267"/>
      <c r="W128" s="267"/>
      <c r="X128" s="268"/>
      <c r="Y128" s="56">
        <f>COUNTIFS($F$19:$F$90,"L",$AA$19:$AA$90,"=Pensiunan POLRI")</f>
        <v>0</v>
      </c>
      <c r="Z128" s="54">
        <f>COUNTIFS($G$19:$G$90,"P",$AA$19:$AA$90,"=Pensiunan POLRI")</f>
        <v>0</v>
      </c>
      <c r="AA128" s="60"/>
      <c r="AB128" s="58"/>
      <c r="AC128" s="43"/>
      <c r="AD128" s="43" t="str">
        <f t="shared" si="2"/>
        <v xml:space="preserve"> </v>
      </c>
      <c r="AE128" s="16" t="s">
        <v>36</v>
      </c>
      <c r="AF128" s="104"/>
    </row>
    <row r="129" spans="11:32">
      <c r="K129" s="79" t="s">
        <v>441</v>
      </c>
      <c r="L129" s="75">
        <f>COUNTIFS($F$8:$F$112,"L",$AG$8:$AG$112,"=Yatim")</f>
        <v>0</v>
      </c>
      <c r="M129" s="75">
        <f>COUNTIFS($G$8:$G$112,"P",$AG$8:$AG$112,"=Yatim")</f>
        <v>0</v>
      </c>
      <c r="N129" s="79">
        <f>SUM(L129:M129)</f>
        <v>0</v>
      </c>
      <c r="P129" s="266" t="s">
        <v>446</v>
      </c>
      <c r="Q129" s="266"/>
      <c r="R129" s="54">
        <f>COUNTIFS($F$19:$F$90,"L",$Z$19:$Z$90,"=SLM")</f>
        <v>0</v>
      </c>
      <c r="S129" s="54">
        <f>COUNTIFS($G$19:$G$90,"P",$Z$19:$Z$90,"=SLM")</f>
        <v>0</v>
      </c>
      <c r="U129" s="267" t="s">
        <v>192</v>
      </c>
      <c r="V129" s="267"/>
      <c r="W129" s="267"/>
      <c r="X129" s="268"/>
      <c r="Y129" s="56">
        <f>COUNTIFS($F$19:$F$90,"L",$AA$19:$AA$90,"=Sopir")</f>
        <v>1</v>
      </c>
      <c r="Z129" s="54">
        <f>COUNTIFS($G$19:$G$90,"P",$AA$19:$AA$90,"=Sopir")</f>
        <v>0</v>
      </c>
      <c r="AA129" s="60"/>
      <c r="AB129" s="58"/>
      <c r="AC129" s="43"/>
      <c r="AD129" s="43" t="str">
        <f t="shared" si="2"/>
        <v xml:space="preserve"> </v>
      </c>
      <c r="AE129" s="16" t="s">
        <v>36</v>
      </c>
      <c r="AF129" s="104"/>
    </row>
    <row r="130" spans="11:32">
      <c r="K130" s="79" t="s">
        <v>443</v>
      </c>
      <c r="L130" s="75">
        <f>COUNTIFS($F$8:$F$112,"L",$AG$8:$AG$112,"=Piatu")</f>
        <v>0</v>
      </c>
      <c r="M130" s="75">
        <f>COUNTIFS($G$8:$G$112,"P",$AG$8:$AG$112,"=Piatu")</f>
        <v>0</v>
      </c>
      <c r="N130" s="79">
        <f t="shared" ref="N130:N131" si="3">SUM(L130:M130)</f>
        <v>0</v>
      </c>
      <c r="P130" s="266" t="s">
        <v>447</v>
      </c>
      <c r="Q130" s="266"/>
      <c r="R130" s="54">
        <f>COUNTIFS($F$19:$F$90,"L",$Z$19:$Z$90,"=SR")</f>
        <v>0</v>
      </c>
      <c r="S130" s="54">
        <f>COUNTIFS($G$19:$G$90,"P",$Z$19:$Z$90,"=SR")</f>
        <v>0</v>
      </c>
      <c r="U130" s="267" t="s">
        <v>76</v>
      </c>
      <c r="V130" s="267"/>
      <c r="W130" s="267"/>
      <c r="X130" s="268"/>
      <c r="Y130" s="56">
        <f>COUNTIFS($F$19:$F$90,"L",$AA$19:$AA$90,"=Swasta")</f>
        <v>3</v>
      </c>
      <c r="Z130" s="54">
        <f>COUNTIFS($G$19:$G$90,"P",$AA$19:$AA$90,"=Swasta")</f>
        <v>0</v>
      </c>
      <c r="AA130" s="60"/>
      <c r="AB130" s="58"/>
      <c r="AC130" s="43"/>
      <c r="AD130" s="43" t="str">
        <f t="shared" si="2"/>
        <v xml:space="preserve"> </v>
      </c>
    </row>
    <row r="131" spans="11:32">
      <c r="K131" s="79" t="s">
        <v>445</v>
      </c>
      <c r="L131" s="75">
        <f>COUNTIFS($F$8:$F$112,"L",$AG$8:$AG$112,"=YP")</f>
        <v>0</v>
      </c>
      <c r="M131" s="75">
        <f>COUNTIFS($G$8:$G$112,"P",$AG$8:$AG$112,"=YP")</f>
        <v>0</v>
      </c>
      <c r="N131" s="79">
        <f t="shared" si="3"/>
        <v>0</v>
      </c>
      <c r="P131" s="266" t="s">
        <v>448</v>
      </c>
      <c r="Q131" s="266"/>
      <c r="R131" s="54">
        <f>COUNTIFS($F$19:$F$90,"L",$Z$19:$Z$90,"=TK")</f>
        <v>1</v>
      </c>
      <c r="S131" s="54">
        <f>COUNTIFS($G$19:$G$90,"P",$Z$19:$Z$90,"=TK")</f>
        <v>1</v>
      </c>
      <c r="U131" s="267" t="s">
        <v>271</v>
      </c>
      <c r="V131" s="267"/>
      <c r="W131" s="267"/>
      <c r="X131" s="268"/>
      <c r="Y131" s="56">
        <f>COUNTIFS($F$19:$F$90,"L",$AA$19:$AA$90,"=Tukang Kayu")</f>
        <v>0</v>
      </c>
      <c r="Z131" s="54">
        <f>COUNTIFS($G$19:$G$90,"P",$AA$19:$AA$90,"=Tukang Kayu")</f>
        <v>0</v>
      </c>
      <c r="AA131" s="81"/>
      <c r="AB131" s="82"/>
      <c r="AC131" s="43"/>
      <c r="AD131" s="43" t="str">
        <f t="shared" si="2"/>
        <v xml:space="preserve"> </v>
      </c>
    </row>
    <row r="132" spans="11:32">
      <c r="P132" s="266" t="s">
        <v>228</v>
      </c>
      <c r="Q132" s="266"/>
      <c r="R132" s="54">
        <f>COUNTIFS($F$19:$F$90,"L",$Z$19:$Z$90,"=PAUD")</f>
        <v>1</v>
      </c>
      <c r="S132" s="54">
        <f>COUNTIFS($G$19:$G$90,"P",$Z$19:$Z$90,"=PAUD")</f>
        <v>0</v>
      </c>
      <c r="U132" s="267" t="s">
        <v>42</v>
      </c>
      <c r="V132" s="267"/>
      <c r="W132" s="267"/>
      <c r="X132" s="268"/>
      <c r="Y132" s="56">
        <f>COUNTIFS($F$19:$F$90,"L",$AA$19:$AA$90,"=Wiraswasta")</f>
        <v>3</v>
      </c>
      <c r="Z132" s="54">
        <f>COUNTIFS($G$19:$G$90,"P",$AA$19:$AA$90,"=Wiraswasta")</f>
        <v>1</v>
      </c>
      <c r="AA132" s="81"/>
      <c r="AB132" s="82"/>
      <c r="AC132" s="43"/>
    </row>
    <row r="133" spans="11:32">
      <c r="P133" s="266" t="s">
        <v>181</v>
      </c>
      <c r="Q133" s="266"/>
      <c r="R133" s="54">
        <f>COUNTIFS($F$19:$F$90,"L",$Z$19:$Z$90,"=PGSLP")</f>
        <v>0</v>
      </c>
      <c r="S133" s="54">
        <f>COUNTIFS($G$19:$G$90,"P",$Z$19:$Z$90,"=PGSLP")</f>
        <v>0</v>
      </c>
      <c r="U133" s="267" t="s">
        <v>254</v>
      </c>
      <c r="V133" s="267"/>
      <c r="W133" s="267"/>
      <c r="X133" s="268"/>
      <c r="Y133" s="56">
        <f>COUNTIFS($F$19:$F$90,"L",$AA$19:$AA$90,"=TNI")</f>
        <v>0</v>
      </c>
      <c r="Z133" s="54">
        <f>COUNTIFS($G$19:$G$90,"P",$AA$19:$AA$90,"=TNI")</f>
        <v>0</v>
      </c>
      <c r="AA133" s="81"/>
      <c r="AB133" s="82"/>
      <c r="AC133" s="43"/>
    </row>
    <row r="134" spans="11:32">
      <c r="P134" s="266" t="s">
        <v>449</v>
      </c>
      <c r="Q134" s="266"/>
      <c r="R134" s="54">
        <f>COUNTIFS($F$19:$F$90,"L",$Z$19:$Z$90,"=SMEA")</f>
        <v>0</v>
      </c>
      <c r="S134" s="54">
        <f>COUNTIFS($G$19:$G$90,"P",$Z$19:$Z$90,"=SMEA")</f>
        <v>0</v>
      </c>
      <c r="U134" s="267" t="s">
        <v>414</v>
      </c>
      <c r="V134" s="267"/>
      <c r="W134" s="267"/>
      <c r="X134" s="268"/>
      <c r="Y134" s="56">
        <f>COUNTIFS($F$19:$F$90,"L",$AA$19:$AA$90,"=POLRI")</f>
        <v>1</v>
      </c>
      <c r="Z134" s="54">
        <f>COUNTIFS($G$19:$G$90,"P",$AA$19:$AA$90,"=POLRI")</f>
        <v>0</v>
      </c>
      <c r="AA134" s="81"/>
      <c r="AB134" s="83"/>
      <c r="AC134" s="43"/>
    </row>
    <row r="135" spans="11:32">
      <c r="P135" s="266" t="s">
        <v>237</v>
      </c>
      <c r="Q135" s="266"/>
      <c r="R135" s="54">
        <f>COUNTIFS($F$19:$F$90,"L",$Z$19:$Z$90,"=STM")</f>
        <v>0</v>
      </c>
      <c r="S135" s="54">
        <f>COUNTIFS($G$19:$G$90,"P",$Z$19:$Z$90,"=STM")</f>
        <v>0</v>
      </c>
      <c r="U135" s="269" t="s">
        <v>450</v>
      </c>
      <c r="V135" s="269"/>
      <c r="W135" s="269"/>
      <c r="X135" s="270"/>
      <c r="Y135" s="56">
        <f>COUNTIFS($F$19:$F$90,"L",$AA$19:$AA$90,"=PENSIUNAN POG")</f>
        <v>0</v>
      </c>
      <c r="Z135" s="54">
        <f>COUNTIFS($G$19:$G$90,"P",$AA$19:$AA$90,"=PENSIUNAN POG")</f>
        <v>0</v>
      </c>
      <c r="AA135" s="81"/>
      <c r="AB135" s="82"/>
      <c r="AC135" s="43"/>
    </row>
    <row r="136" spans="11:32">
      <c r="K136" s="84" t="s">
        <v>419</v>
      </c>
      <c r="L136" s="259">
        <f>SUM(R115:R136)</f>
        <v>31</v>
      </c>
      <c r="M136" s="260"/>
      <c r="N136" s="259">
        <f>SUM(S115:S136)</f>
        <v>39</v>
      </c>
      <c r="O136" s="260"/>
      <c r="P136" s="261" t="s">
        <v>451</v>
      </c>
      <c r="Q136" s="261"/>
      <c r="R136" s="54">
        <f>COUNTIFS($F$19:$F$90,"L",$Z$19:$Z$90,"=-")</f>
        <v>2</v>
      </c>
      <c r="S136" s="54">
        <f>COUNTIFS($G$19:$G$90,"P",$Z$19:$Z$90,"=-")</f>
        <v>9</v>
      </c>
      <c r="U136" s="262" t="s">
        <v>452</v>
      </c>
      <c r="V136" s="262"/>
      <c r="W136" s="262"/>
      <c r="X136" s="263"/>
      <c r="Y136" s="56">
        <f>COUNTIFS($F$19:$F$90,"L",$AA$19:$AA$90,"=PENSIUNAN PNS")</f>
        <v>0</v>
      </c>
      <c r="Z136" s="54">
        <f>COUNTIFS($G$19:$G$90,"P",$AA$19:$AA$90,"=PENSIUNAN PNS")</f>
        <v>1</v>
      </c>
      <c r="AA136" s="81"/>
      <c r="AB136" s="83">
        <f>R137-AB137</f>
        <v>-2</v>
      </c>
      <c r="AC136" s="43"/>
    </row>
    <row r="137" spans="11:32">
      <c r="K137" s="84" t="s">
        <v>419</v>
      </c>
      <c r="L137" s="259">
        <f>SUM(Y115:Y137)</f>
        <v>32</v>
      </c>
      <c r="M137" s="260"/>
      <c r="N137" s="259">
        <f>SUM(Z115:Z137)</f>
        <v>40</v>
      </c>
      <c r="O137" s="260"/>
      <c r="P137" s="266" t="s">
        <v>420</v>
      </c>
      <c r="Q137" s="266"/>
      <c r="R137" s="265">
        <f>L136+N136</f>
        <v>70</v>
      </c>
      <c r="S137" s="265"/>
      <c r="U137" s="262" t="s">
        <v>453</v>
      </c>
      <c r="V137" s="262"/>
      <c r="W137" s="262"/>
      <c r="X137" s="263"/>
      <c r="Y137" s="56">
        <f>COUNTIFS($F$19:$F$90,"L",$AA$19:$AA$90,"=-")</f>
        <v>6</v>
      </c>
      <c r="Z137" s="54">
        <f>COUNTIFS($G$19:$G$90,"P",$AA$19:$AA$90,"=-")</f>
        <v>13</v>
      </c>
      <c r="AA137" s="86" t="s">
        <v>419</v>
      </c>
      <c r="AB137" s="86">
        <f>SUM(Y115:Z137)</f>
        <v>72</v>
      </c>
      <c r="AC137" s="43"/>
    </row>
    <row r="138" spans="11:32">
      <c r="AA138" s="43"/>
      <c r="AB138" s="43"/>
      <c r="AC138" s="43"/>
    </row>
    <row r="139" spans="11:32">
      <c r="AA139" s="43"/>
      <c r="AB139" s="43"/>
      <c r="AC139" s="43"/>
    </row>
    <row r="140" spans="11:32">
      <c r="AA140" s="43"/>
      <c r="AB140" s="43"/>
      <c r="AC140" s="43"/>
    </row>
    <row r="141" spans="11:32">
      <c r="AA141" s="43"/>
      <c r="AC141" s="43"/>
    </row>
    <row r="142" spans="11:32">
      <c r="AA142" s="43"/>
      <c r="AC142" s="43"/>
    </row>
    <row r="143" spans="11:32">
      <c r="AA143" s="43"/>
      <c r="AC143" s="43"/>
    </row>
  </sheetData>
  <autoFilter ref="I5:K6"/>
  <mergeCells count="101">
    <mergeCell ref="Z4:Z6"/>
    <mergeCell ref="AA4:AA6"/>
    <mergeCell ref="AB4:AB6"/>
    <mergeCell ref="AC4:AC6"/>
    <mergeCell ref="AF4:AF6"/>
    <mergeCell ref="AG4:AG6"/>
    <mergeCell ref="A1:AC1"/>
    <mergeCell ref="A2:AC2"/>
    <mergeCell ref="A3:AC3"/>
    <mergeCell ref="A4:C4"/>
    <mergeCell ref="D4:D6"/>
    <mergeCell ref="E4:E6"/>
    <mergeCell ref="F4:G4"/>
    <mergeCell ref="H4:H6"/>
    <mergeCell ref="I4:K4"/>
    <mergeCell ref="L4:Y4"/>
    <mergeCell ref="A113:E113"/>
    <mergeCell ref="A114:E114"/>
    <mergeCell ref="F114:G114"/>
    <mergeCell ref="L114:M114"/>
    <mergeCell ref="N114:O114"/>
    <mergeCell ref="P114:Q114"/>
    <mergeCell ref="T114:U114"/>
    <mergeCell ref="V114:W114"/>
    <mergeCell ref="J5:J6"/>
    <mergeCell ref="K5:K6"/>
    <mergeCell ref="L5:M5"/>
    <mergeCell ref="N5:O5"/>
    <mergeCell ref="P5:Q5"/>
    <mergeCell ref="T5:U5"/>
    <mergeCell ref="A5:A6"/>
    <mergeCell ref="B5:B6"/>
    <mergeCell ref="C5:C6"/>
    <mergeCell ref="F5:F6"/>
    <mergeCell ref="G5:G6"/>
    <mergeCell ref="I5:I6"/>
    <mergeCell ref="X114:Y114"/>
    <mergeCell ref="L115:N115"/>
    <mergeCell ref="P115:Q115"/>
    <mergeCell ref="U115:X115"/>
    <mergeCell ref="L116:N116"/>
    <mergeCell ref="P116:Q116"/>
    <mergeCell ref="U116:X116"/>
    <mergeCell ref="V5:W5"/>
    <mergeCell ref="X5:Y5"/>
    <mergeCell ref="L119:N119"/>
    <mergeCell ref="P119:Q119"/>
    <mergeCell ref="U119:X119"/>
    <mergeCell ref="L120:N120"/>
    <mergeCell ref="P120:Q120"/>
    <mergeCell ref="U120:X120"/>
    <mergeCell ref="J117:K117"/>
    <mergeCell ref="L117:N117"/>
    <mergeCell ref="P117:Q117"/>
    <mergeCell ref="U117:X117"/>
    <mergeCell ref="L118:N118"/>
    <mergeCell ref="P118:Q118"/>
    <mergeCell ref="U118:X118"/>
    <mergeCell ref="L125:N125"/>
    <mergeCell ref="P125:Q125"/>
    <mergeCell ref="U125:X125"/>
    <mergeCell ref="L121:N121"/>
    <mergeCell ref="P121:Q121"/>
    <mergeCell ref="U121:X121"/>
    <mergeCell ref="J122:K122"/>
    <mergeCell ref="L122:N122"/>
    <mergeCell ref="P122:Q122"/>
    <mergeCell ref="U122:X122"/>
    <mergeCell ref="P126:Q126"/>
    <mergeCell ref="U126:X126"/>
    <mergeCell ref="P127:Q127"/>
    <mergeCell ref="U127:X127"/>
    <mergeCell ref="P128:Q128"/>
    <mergeCell ref="U128:X128"/>
    <mergeCell ref="P123:Q123"/>
    <mergeCell ref="U123:X123"/>
    <mergeCell ref="P124:Q124"/>
    <mergeCell ref="U124:X124"/>
    <mergeCell ref="P132:Q132"/>
    <mergeCell ref="U132:X132"/>
    <mergeCell ref="P133:Q133"/>
    <mergeCell ref="U133:X133"/>
    <mergeCell ref="P134:Q134"/>
    <mergeCell ref="U134:X134"/>
    <mergeCell ref="P129:Q129"/>
    <mergeCell ref="U129:X129"/>
    <mergeCell ref="P130:Q130"/>
    <mergeCell ref="U130:X130"/>
    <mergeCell ref="P131:Q131"/>
    <mergeCell ref="U131:X131"/>
    <mergeCell ref="L137:M137"/>
    <mergeCell ref="N137:O137"/>
    <mergeCell ref="P137:Q137"/>
    <mergeCell ref="R137:S137"/>
    <mergeCell ref="U137:X137"/>
    <mergeCell ref="P135:Q135"/>
    <mergeCell ref="U135:X135"/>
    <mergeCell ref="L136:M136"/>
    <mergeCell ref="N136:O136"/>
    <mergeCell ref="P136:Q136"/>
    <mergeCell ref="U136:X136"/>
  </mergeCells>
  <printOptions horizontalCentered="1"/>
  <pageMargins left="3.937007874015748E-2" right="0" top="0.31496062992125984" bottom="0" header="0.31496062992125984" footer="0.31496062992125984"/>
  <pageSetup paperSize="9" scale="59" orientation="landscape" horizontalDpi="4294967294" r:id="rId1"/>
  <rowBreaks count="1" manualBreakCount="1">
    <brk id="68" max="34" man="1"/>
  </rowBreaks>
  <colBreaks count="1" manualBreakCount="1">
    <brk id="29" max="104857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38"/>
  <sheetViews>
    <sheetView showGridLines="0" view="pageBreakPreview" zoomScale="90" zoomScaleNormal="85" zoomScaleSheetLayoutView="90" workbookViewId="0">
      <pane xSplit="2" ySplit="5" topLeftCell="C6" activePane="bottomRight" state="frozen"/>
      <selection activeCell="I11" sqref="I11"/>
      <selection pane="topRight" activeCell="I11" sqref="I11"/>
      <selection pane="bottomLeft" activeCell="I11" sqref="I11"/>
      <selection pane="bottomRight" activeCell="M35" sqref="M35"/>
    </sheetView>
  </sheetViews>
  <sheetFormatPr defaultRowHeight="18" customHeight="1"/>
  <cols>
    <col min="1" max="1" width="4.140625" style="222" customWidth="1"/>
    <col min="2" max="2" width="5.42578125" style="222" customWidth="1"/>
    <col min="3" max="4" width="5.7109375" style="223" customWidth="1"/>
    <col min="5" max="6" width="5.85546875" style="223" customWidth="1"/>
    <col min="7" max="7" width="5.42578125" style="223" customWidth="1"/>
    <col min="8" max="8" width="5.85546875" style="223" customWidth="1"/>
    <col min="9" max="9" width="6.7109375" style="223" customWidth="1"/>
    <col min="10" max="11" width="5.85546875" style="223" customWidth="1"/>
    <col min="12" max="12" width="5.7109375" style="223" customWidth="1"/>
    <col min="13" max="13" width="5.28515625" style="223" customWidth="1"/>
    <col min="14" max="14" width="5.85546875" style="223" customWidth="1"/>
    <col min="15" max="15" width="6.28515625" style="223" customWidth="1"/>
    <col min="16" max="16" width="5.7109375" style="223" customWidth="1"/>
    <col min="17" max="17" width="6.7109375" style="223" customWidth="1"/>
    <col min="18" max="18" width="5.28515625" style="223" customWidth="1"/>
    <col min="19" max="19" width="5.85546875" style="223" customWidth="1"/>
    <col min="20" max="20" width="5.5703125" style="223" customWidth="1"/>
    <col min="21" max="21" width="5.7109375" style="223" customWidth="1"/>
    <col min="22" max="22" width="4.85546875" style="223" customWidth="1"/>
    <col min="23" max="23" width="5.7109375" style="223" customWidth="1"/>
    <col min="24" max="24" width="4.7109375" style="223" customWidth="1"/>
    <col min="25" max="25" width="5.140625" style="223" customWidth="1"/>
    <col min="26" max="26" width="5.28515625" style="223" customWidth="1"/>
    <col min="27" max="27" width="4.42578125" style="223" customWidth="1"/>
    <col min="28" max="28" width="4.7109375" style="223" customWidth="1"/>
    <col min="29" max="30" width="6" style="223" customWidth="1"/>
    <col min="31" max="35" width="4.7109375" style="223" customWidth="1"/>
    <col min="36" max="36" width="4.42578125" style="222" customWidth="1"/>
    <col min="37" max="37" width="5" style="222" customWidth="1"/>
    <col min="38" max="16384" width="9.140625" style="222"/>
  </cols>
  <sheetData>
    <row r="1" spans="1:38" ht="18" customHeight="1">
      <c r="A1" s="398" t="s">
        <v>1550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  <c r="X1" s="398"/>
      <c r="Y1" s="398"/>
      <c r="Z1" s="398"/>
      <c r="AA1" s="398"/>
      <c r="AB1" s="398"/>
      <c r="AC1" s="398"/>
      <c r="AD1" s="398"/>
      <c r="AE1" s="398"/>
      <c r="AF1" s="398"/>
      <c r="AG1" s="398"/>
      <c r="AH1" s="398"/>
      <c r="AI1" s="398"/>
      <c r="AJ1" s="398"/>
      <c r="AK1" s="398"/>
    </row>
    <row r="2" spans="1:38" ht="18" customHeight="1">
      <c r="A2" s="399" t="s">
        <v>1551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399"/>
      <c r="Z2" s="399"/>
      <c r="AA2" s="399"/>
      <c r="AB2" s="399"/>
      <c r="AC2" s="399"/>
      <c r="AD2" s="399"/>
      <c r="AE2" s="399"/>
      <c r="AF2" s="399"/>
      <c r="AG2" s="399"/>
      <c r="AH2" s="399"/>
      <c r="AI2" s="399"/>
      <c r="AJ2" s="399"/>
      <c r="AK2" s="399"/>
    </row>
    <row r="3" spans="1:38" ht="9" customHeight="1"/>
    <row r="4" spans="1:38" s="224" customFormat="1" ht="18" customHeight="1">
      <c r="A4" s="400" t="s">
        <v>1552</v>
      </c>
      <c r="B4" s="401" t="s">
        <v>18</v>
      </c>
      <c r="C4" s="402" t="s">
        <v>1553</v>
      </c>
      <c r="D4" s="402"/>
      <c r="E4" s="402"/>
      <c r="F4" s="403" t="s">
        <v>1554</v>
      </c>
      <c r="G4" s="403"/>
      <c r="H4" s="403"/>
      <c r="I4" s="404" t="s">
        <v>1555</v>
      </c>
      <c r="J4" s="404"/>
      <c r="K4" s="404"/>
      <c r="L4" s="405" t="s">
        <v>1556</v>
      </c>
      <c r="M4" s="405"/>
      <c r="N4" s="405"/>
      <c r="O4" s="406" t="s">
        <v>27</v>
      </c>
      <c r="P4" s="406"/>
      <c r="Q4" s="406"/>
      <c r="R4" s="407" t="s">
        <v>25</v>
      </c>
      <c r="S4" s="407"/>
      <c r="T4" s="393" t="s">
        <v>1557</v>
      </c>
      <c r="U4" s="393"/>
      <c r="V4" s="393"/>
      <c r="W4" s="394" t="s">
        <v>1558</v>
      </c>
      <c r="X4" s="394"/>
      <c r="Y4" s="394"/>
      <c r="Z4" s="395" t="s">
        <v>1559</v>
      </c>
      <c r="AA4" s="395"/>
      <c r="AB4" s="395"/>
      <c r="AC4" s="396" t="s">
        <v>29</v>
      </c>
      <c r="AD4" s="396" t="s">
        <v>28</v>
      </c>
      <c r="AE4" s="385" t="s">
        <v>1560</v>
      </c>
      <c r="AF4" s="385" t="s">
        <v>1561</v>
      </c>
      <c r="AG4" s="387" t="s">
        <v>1562</v>
      </c>
      <c r="AH4" s="387" t="s">
        <v>1563</v>
      </c>
      <c r="AI4" s="389" t="s">
        <v>445</v>
      </c>
      <c r="AJ4" s="391" t="s">
        <v>13</v>
      </c>
      <c r="AK4" s="391"/>
    </row>
    <row r="5" spans="1:38" s="224" customFormat="1" ht="23.25" customHeight="1">
      <c r="A5" s="400"/>
      <c r="B5" s="401"/>
      <c r="C5" s="225" t="s">
        <v>21</v>
      </c>
      <c r="D5" s="225" t="s">
        <v>22</v>
      </c>
      <c r="E5" s="225" t="s">
        <v>438</v>
      </c>
      <c r="F5" s="226" t="s">
        <v>21</v>
      </c>
      <c r="G5" s="226" t="s">
        <v>22</v>
      </c>
      <c r="H5" s="226" t="s">
        <v>438</v>
      </c>
      <c r="I5" s="227" t="s">
        <v>21</v>
      </c>
      <c r="J5" s="227" t="s">
        <v>22</v>
      </c>
      <c r="K5" s="227" t="s">
        <v>438</v>
      </c>
      <c r="L5" s="228" t="s">
        <v>21</v>
      </c>
      <c r="M5" s="228" t="s">
        <v>22</v>
      </c>
      <c r="N5" s="228" t="s">
        <v>438</v>
      </c>
      <c r="O5" s="229" t="s">
        <v>21</v>
      </c>
      <c r="P5" s="229" t="s">
        <v>22</v>
      </c>
      <c r="Q5" s="229" t="s">
        <v>438</v>
      </c>
      <c r="R5" s="230" t="s">
        <v>41</v>
      </c>
      <c r="S5" s="230" t="s">
        <v>1564</v>
      </c>
      <c r="T5" s="231" t="s">
        <v>21</v>
      </c>
      <c r="U5" s="231" t="s">
        <v>22</v>
      </c>
      <c r="V5" s="231" t="s">
        <v>438</v>
      </c>
      <c r="W5" s="232" t="s">
        <v>21</v>
      </c>
      <c r="X5" s="232" t="s">
        <v>22</v>
      </c>
      <c r="Y5" s="232" t="s">
        <v>438</v>
      </c>
      <c r="Z5" s="233" t="s">
        <v>21</v>
      </c>
      <c r="AA5" s="233" t="s">
        <v>22</v>
      </c>
      <c r="AB5" s="233" t="s">
        <v>438</v>
      </c>
      <c r="AC5" s="397"/>
      <c r="AD5" s="397"/>
      <c r="AE5" s="386"/>
      <c r="AF5" s="386"/>
      <c r="AG5" s="388"/>
      <c r="AH5" s="388"/>
      <c r="AI5" s="390"/>
      <c r="AJ5" s="234" t="s">
        <v>21</v>
      </c>
      <c r="AK5" s="234" t="s">
        <v>22</v>
      </c>
    </row>
    <row r="6" spans="1:38" ht="21.95" customHeight="1">
      <c r="A6" s="235" t="s">
        <v>1565</v>
      </c>
      <c r="B6" s="236">
        <f>'[2]LP I'!B136</f>
        <v>26</v>
      </c>
      <c r="C6" s="235">
        <f>'[2]LP I'!F133</f>
        <v>66</v>
      </c>
      <c r="D6" s="235">
        <f>'[2]LP I'!G133</f>
        <v>58</v>
      </c>
      <c r="E6" s="235">
        <f t="shared" ref="E6:E10" si="0">D6+C6</f>
        <v>124</v>
      </c>
      <c r="F6" s="235">
        <f>'[2]LP I'!R133</f>
        <v>27</v>
      </c>
      <c r="G6" s="235">
        <f>'[2]LP I'!S133</f>
        <v>29</v>
      </c>
      <c r="H6" s="235">
        <f t="shared" ref="H6:H10" si="1">F6+G6</f>
        <v>56</v>
      </c>
      <c r="I6" s="235">
        <f t="shared" ref="I6:I10" si="2">T6+W6+Z6</f>
        <v>39</v>
      </c>
      <c r="J6" s="235">
        <f t="shared" ref="J6:J10" si="3">X6+U6+AA6</f>
        <v>29</v>
      </c>
      <c r="K6" s="235">
        <f t="shared" ref="K6:K10" si="4">I6+J6</f>
        <v>68</v>
      </c>
      <c r="L6" s="235">
        <f>'[2]LP I'!L133</f>
        <v>62</v>
      </c>
      <c r="M6" s="235">
        <f>'[2]LP I'!M133</f>
        <v>55</v>
      </c>
      <c r="N6" s="235">
        <f t="shared" ref="N6:N10" si="5">L6+M6</f>
        <v>117</v>
      </c>
      <c r="O6" s="235">
        <f>'[2]LP I'!N133</f>
        <v>33</v>
      </c>
      <c r="P6" s="235">
        <f>'[2]LP I'!O133</f>
        <v>35</v>
      </c>
      <c r="Q6" s="235">
        <f t="shared" ref="Q6:Q10" si="6">O6+P6</f>
        <v>68</v>
      </c>
      <c r="R6" s="236">
        <f>'[2]LP I'!P133+'[2]LP I'!Q133</f>
        <v>50</v>
      </c>
      <c r="S6" s="236">
        <f>E6-R6</f>
        <v>74</v>
      </c>
      <c r="T6" s="235">
        <f>'[2]LP I'!X133</f>
        <v>17</v>
      </c>
      <c r="U6" s="235">
        <f>'[2]LP I'!Y133</f>
        <v>13</v>
      </c>
      <c r="V6" s="235">
        <f t="shared" ref="V6:V10" si="7">T6+U6</f>
        <v>30</v>
      </c>
      <c r="W6" s="235">
        <f>'[2]LP I'!V133</f>
        <v>7</v>
      </c>
      <c r="X6" s="235">
        <f>'[2]LP I'!W133</f>
        <v>6</v>
      </c>
      <c r="Y6" s="235">
        <f t="shared" ref="Y6:Y10" si="8">W6+X6</f>
        <v>13</v>
      </c>
      <c r="Z6" s="235">
        <f>'[2]LP I'!T133</f>
        <v>15</v>
      </c>
      <c r="AA6" s="235">
        <f>'[2]LP I'!U133</f>
        <v>10</v>
      </c>
      <c r="AB6" s="235">
        <f t="shared" ref="AB6:AB10" si="9">Z6+AA6</f>
        <v>25</v>
      </c>
      <c r="AC6" s="235">
        <f>'[2]LP I'!S133</f>
        <v>29</v>
      </c>
      <c r="AD6" s="235">
        <f>'[2]LP I'!R133</f>
        <v>27</v>
      </c>
      <c r="AE6" s="235">
        <f>'[2]LP I'!L138</f>
        <v>2</v>
      </c>
      <c r="AF6" s="237">
        <f>'[2]LP I'!L139</f>
        <v>1</v>
      </c>
      <c r="AG6" s="236">
        <f>'[2]LP I'!N147</f>
        <v>0</v>
      </c>
      <c r="AH6" s="236">
        <f>'[2]LP I'!N148</f>
        <v>0</v>
      </c>
      <c r="AI6" s="236">
        <f>'[2]LP I'!N149</f>
        <v>0</v>
      </c>
      <c r="AJ6" s="235">
        <f>'[2]LP I'!L143</f>
        <v>1</v>
      </c>
      <c r="AK6" s="235">
        <f>'[2]LP I'!M143</f>
        <v>4</v>
      </c>
    </row>
    <row r="7" spans="1:38" ht="21.95" customHeight="1">
      <c r="A7" s="235" t="s">
        <v>1566</v>
      </c>
      <c r="B7" s="236">
        <f>'[2]LP II'!B134</f>
        <v>30</v>
      </c>
      <c r="C7" s="235">
        <f>'[2]LP II'!F131</f>
        <v>61</v>
      </c>
      <c r="D7" s="235">
        <f>'[2]LP II'!G131</f>
        <v>60</v>
      </c>
      <c r="E7" s="235">
        <f t="shared" si="0"/>
        <v>121</v>
      </c>
      <c r="F7" s="235">
        <f>'[2]LP II'!R131</f>
        <v>28</v>
      </c>
      <c r="G7" s="235">
        <f>'[2]LP II'!S131</f>
        <v>31</v>
      </c>
      <c r="H7" s="235">
        <f t="shared" si="1"/>
        <v>59</v>
      </c>
      <c r="I7" s="235">
        <f t="shared" si="2"/>
        <v>33</v>
      </c>
      <c r="J7" s="235">
        <f t="shared" si="3"/>
        <v>29</v>
      </c>
      <c r="K7" s="235">
        <f t="shared" si="4"/>
        <v>62</v>
      </c>
      <c r="L7" s="235">
        <f>'[2]LP II'!L131</f>
        <v>57</v>
      </c>
      <c r="M7" s="235">
        <f>'[2]LP II'!M131</f>
        <v>58</v>
      </c>
      <c r="N7" s="235">
        <f t="shared" si="5"/>
        <v>115</v>
      </c>
      <c r="O7" s="235">
        <f>'[2]LP II'!N131</f>
        <v>39</v>
      </c>
      <c r="P7" s="235">
        <f>'[2]LP II'!O131</f>
        <v>35</v>
      </c>
      <c r="Q7" s="235">
        <f t="shared" si="6"/>
        <v>74</v>
      </c>
      <c r="R7" s="236">
        <f>'[2]LP II'!P131+'[2]LP II'!Q131</f>
        <v>56</v>
      </c>
      <c r="S7" s="236">
        <f t="shared" ref="S7:S10" si="10">E7-R7</f>
        <v>65</v>
      </c>
      <c r="T7" s="235">
        <f>'[2]LP II'!X131</f>
        <v>13</v>
      </c>
      <c r="U7" s="235">
        <f>'[2]LP II'!Y131</f>
        <v>15</v>
      </c>
      <c r="V7" s="235">
        <f t="shared" si="7"/>
        <v>28</v>
      </c>
      <c r="W7" s="235">
        <f>'[2]LP II'!V131</f>
        <v>9</v>
      </c>
      <c r="X7" s="235">
        <f>'[2]LP II'!W131</f>
        <v>5</v>
      </c>
      <c r="Y7" s="235">
        <f t="shared" si="8"/>
        <v>14</v>
      </c>
      <c r="Z7" s="235">
        <f>'[2]LP II'!T131</f>
        <v>11</v>
      </c>
      <c r="AA7" s="235">
        <f>'[2]LP II'!U131</f>
        <v>9</v>
      </c>
      <c r="AB7" s="235">
        <f t="shared" si="9"/>
        <v>20</v>
      </c>
      <c r="AC7" s="235">
        <f>'[2]LP II'!S131</f>
        <v>31</v>
      </c>
      <c r="AD7" s="235">
        <f>'[2]LP II'!R131</f>
        <v>28</v>
      </c>
      <c r="AE7" s="235">
        <f>'[2]LP II'!L136</f>
        <v>3</v>
      </c>
      <c r="AF7" s="237">
        <f>'[2]LP II'!L137</f>
        <v>1</v>
      </c>
      <c r="AG7" s="236">
        <f>'[2]LP II'!N145</f>
        <v>0</v>
      </c>
      <c r="AH7" s="236">
        <f>'[2]LP II'!N146</f>
        <v>0</v>
      </c>
      <c r="AI7" s="236">
        <f>'[2]LP II'!N147</f>
        <v>0</v>
      </c>
      <c r="AJ7" s="235">
        <f>'[2]LP II'!L141</f>
        <v>6</v>
      </c>
      <c r="AK7" s="235">
        <f>'[2]LP II'!M141</f>
        <v>4</v>
      </c>
    </row>
    <row r="8" spans="1:38" ht="21.95" customHeight="1">
      <c r="A8" s="235" t="s">
        <v>1567</v>
      </c>
      <c r="B8" s="236">
        <f>'[2]LP III'!B126</f>
        <v>26</v>
      </c>
      <c r="C8" s="235">
        <f>'[2]LP III'!F123</f>
        <v>63</v>
      </c>
      <c r="D8" s="235">
        <f>'[2]LP III'!G123</f>
        <v>49</v>
      </c>
      <c r="E8" s="235">
        <f t="shared" si="0"/>
        <v>112</v>
      </c>
      <c r="F8" s="235">
        <f>'[2]LP III'!R123</f>
        <v>26</v>
      </c>
      <c r="G8" s="235">
        <f>'[2]LP III'!S123</f>
        <v>25</v>
      </c>
      <c r="H8" s="235">
        <f t="shared" si="1"/>
        <v>51</v>
      </c>
      <c r="I8" s="235">
        <f t="shared" si="2"/>
        <v>37</v>
      </c>
      <c r="J8" s="235">
        <f t="shared" si="3"/>
        <v>24</v>
      </c>
      <c r="K8" s="235">
        <f t="shared" si="4"/>
        <v>61</v>
      </c>
      <c r="L8" s="235">
        <f>'[2]LP III'!L123</f>
        <v>64</v>
      </c>
      <c r="M8" s="235">
        <f>'[2]LP III'!M123</f>
        <v>38</v>
      </c>
      <c r="N8" s="235">
        <f t="shared" si="5"/>
        <v>102</v>
      </c>
      <c r="O8" s="235">
        <f>'[2]LP III'!N123</f>
        <v>37</v>
      </c>
      <c r="P8" s="235">
        <f>'[2]LP III'!O123</f>
        <v>28</v>
      </c>
      <c r="Q8" s="235">
        <f t="shared" si="6"/>
        <v>65</v>
      </c>
      <c r="R8" s="236">
        <f>'[2]LP III'!P123+'[2]LP III'!Q123</f>
        <v>45</v>
      </c>
      <c r="S8" s="236">
        <f t="shared" si="10"/>
        <v>67</v>
      </c>
      <c r="T8" s="235">
        <f>'[2]LP III'!X123</f>
        <v>14</v>
      </c>
      <c r="U8" s="235">
        <f>'[2]LP III'!Y123</f>
        <v>12</v>
      </c>
      <c r="V8" s="235">
        <f t="shared" si="7"/>
        <v>26</v>
      </c>
      <c r="W8" s="235">
        <f>'[2]LP III'!V123</f>
        <v>6</v>
      </c>
      <c r="X8" s="235">
        <f>'[2]LP III'!W123</f>
        <v>3</v>
      </c>
      <c r="Y8" s="235">
        <f t="shared" si="8"/>
        <v>9</v>
      </c>
      <c r="Z8" s="235">
        <f>'[2]LP III'!T123</f>
        <v>17</v>
      </c>
      <c r="AA8" s="235">
        <f>'[2]LP III'!U123</f>
        <v>9</v>
      </c>
      <c r="AB8" s="235">
        <f t="shared" si="9"/>
        <v>26</v>
      </c>
      <c r="AC8" s="235">
        <f>'[2]LP III'!S123</f>
        <v>25</v>
      </c>
      <c r="AD8" s="235">
        <f>'[2]LP III'!R123</f>
        <v>26</v>
      </c>
      <c r="AE8" s="235">
        <f>'[2]LP III'!L128</f>
        <v>2</v>
      </c>
      <c r="AF8" s="237">
        <f>'[2]LP III'!L129</f>
        <v>3</v>
      </c>
      <c r="AG8" s="236">
        <f>'[2]LP III'!N138</f>
        <v>0</v>
      </c>
      <c r="AH8" s="236">
        <f>'[2]LP III'!N139</f>
        <v>0</v>
      </c>
      <c r="AI8" s="236">
        <f>'[2]LP III'!N141</f>
        <v>0</v>
      </c>
      <c r="AJ8" s="235">
        <f>'[2]LP III'!L134</f>
        <v>4</v>
      </c>
      <c r="AK8" s="235">
        <f>'[2]LP III'!M134</f>
        <v>4</v>
      </c>
    </row>
    <row r="9" spans="1:38" s="238" customFormat="1" ht="21.95" customHeight="1">
      <c r="A9" s="236" t="s">
        <v>1568</v>
      </c>
      <c r="B9" s="236">
        <f>'[2]LP IV'!B128</f>
        <v>26</v>
      </c>
      <c r="C9" s="236">
        <f>'[2]LP IV'!F125</f>
        <v>51</v>
      </c>
      <c r="D9" s="236">
        <f>'[2]LP IV'!G125</f>
        <v>64</v>
      </c>
      <c r="E9" s="236">
        <f t="shared" si="0"/>
        <v>115</v>
      </c>
      <c r="F9" s="236">
        <f>'[2]LP IV'!R125</f>
        <v>23</v>
      </c>
      <c r="G9" s="236">
        <f>'[2]LP IV'!S125</f>
        <v>28</v>
      </c>
      <c r="H9" s="236">
        <f t="shared" si="1"/>
        <v>51</v>
      </c>
      <c r="I9" s="236">
        <f t="shared" si="2"/>
        <v>13</v>
      </c>
      <c r="J9" s="236">
        <f t="shared" si="3"/>
        <v>14</v>
      </c>
      <c r="K9" s="236">
        <f t="shared" si="4"/>
        <v>27</v>
      </c>
      <c r="L9" s="236">
        <f>'[2]LP IV'!L125</f>
        <v>51</v>
      </c>
      <c r="M9" s="236">
        <f>'[2]LP IV'!M125</f>
        <v>59</v>
      </c>
      <c r="N9" s="236">
        <f t="shared" si="5"/>
        <v>110</v>
      </c>
      <c r="O9" s="236">
        <f>'[2]LP IV'!N125</f>
        <v>32</v>
      </c>
      <c r="P9" s="236">
        <f>'[2]LP IV'!O125</f>
        <v>37</v>
      </c>
      <c r="Q9" s="236">
        <f t="shared" si="6"/>
        <v>69</v>
      </c>
      <c r="R9" s="236">
        <f>'[2]LP IV'!P125+'[2]LP IV'!Q125</f>
        <v>49</v>
      </c>
      <c r="S9" s="236">
        <f t="shared" si="10"/>
        <v>66</v>
      </c>
      <c r="T9" s="236">
        <f>'[2]LP IV'!X125</f>
        <v>0</v>
      </c>
      <c r="U9" s="236">
        <f>'[2]LP IV'!Y125</f>
        <v>0</v>
      </c>
      <c r="V9" s="236">
        <f t="shared" si="7"/>
        <v>0</v>
      </c>
      <c r="W9" s="236">
        <f>'[2]LP IV'!V125</f>
        <v>0</v>
      </c>
      <c r="X9" s="236">
        <f>'[2]LP IV'!W125</f>
        <v>0</v>
      </c>
      <c r="Y9" s="236">
        <f t="shared" si="8"/>
        <v>0</v>
      </c>
      <c r="Z9" s="236">
        <f>'[2]LP IV'!T125</f>
        <v>13</v>
      </c>
      <c r="AA9" s="236">
        <f>'[2]LP IV'!U125</f>
        <v>14</v>
      </c>
      <c r="AB9" s="236">
        <f t="shared" si="9"/>
        <v>27</v>
      </c>
      <c r="AC9" s="236">
        <f>'[2]LP IV'!S125</f>
        <v>28</v>
      </c>
      <c r="AD9" s="236">
        <f>'[2]LP IV'!R125</f>
        <v>23</v>
      </c>
      <c r="AE9" s="236">
        <f>'[2]LP IV'!L130</f>
        <v>5</v>
      </c>
      <c r="AF9" s="236">
        <f>'[2]LP IV'!L131</f>
        <v>0</v>
      </c>
      <c r="AG9" s="236">
        <f>'[2]LP IV'!N141</f>
        <v>0</v>
      </c>
      <c r="AH9" s="236">
        <f>'[2]LP IV'!N142</f>
        <v>0</v>
      </c>
      <c r="AI9" s="236">
        <f>'[2]LP IV'!N143</f>
        <v>0</v>
      </c>
      <c r="AJ9" s="236">
        <f>'[2]LP IV'!L136</f>
        <v>2</v>
      </c>
      <c r="AK9" s="236">
        <f>'[2]LP IV'!M136</f>
        <v>6</v>
      </c>
    </row>
    <row r="10" spans="1:38" ht="21.95" customHeight="1">
      <c r="A10" s="235" t="s">
        <v>1569</v>
      </c>
      <c r="B10" s="236">
        <f>'[2]LP V'!B116</f>
        <v>20</v>
      </c>
      <c r="C10" s="235">
        <f>'[2]LP V'!F113</f>
        <v>47</v>
      </c>
      <c r="D10" s="235">
        <f>'[2]LP V'!G113</f>
        <v>57</v>
      </c>
      <c r="E10" s="235">
        <f t="shared" si="0"/>
        <v>104</v>
      </c>
      <c r="F10" s="235">
        <f>'[2]LP V'!R113</f>
        <v>24</v>
      </c>
      <c r="G10" s="235">
        <f>'[2]LP V'!S113</f>
        <v>26</v>
      </c>
      <c r="H10" s="235">
        <f t="shared" si="1"/>
        <v>50</v>
      </c>
      <c r="I10" s="235">
        <f t="shared" si="2"/>
        <v>22</v>
      </c>
      <c r="J10" s="235">
        <f t="shared" si="3"/>
        <v>32</v>
      </c>
      <c r="K10" s="235">
        <f t="shared" si="4"/>
        <v>54</v>
      </c>
      <c r="L10" s="235">
        <f>'[2]LP V'!L113</f>
        <v>44</v>
      </c>
      <c r="M10" s="235">
        <f>'[2]LP V'!M113</f>
        <v>50</v>
      </c>
      <c r="N10" s="235">
        <f t="shared" si="5"/>
        <v>94</v>
      </c>
      <c r="O10" s="235">
        <f>'[2]LP V'!N113</f>
        <v>32</v>
      </c>
      <c r="P10" s="235">
        <f>'[2]LP V'!O113</f>
        <v>28</v>
      </c>
      <c r="Q10" s="235">
        <f t="shared" si="6"/>
        <v>60</v>
      </c>
      <c r="R10" s="236">
        <f>'[2]LP V'!P113+'[2]LP V'!Q113</f>
        <v>45</v>
      </c>
      <c r="S10" s="236">
        <f t="shared" si="10"/>
        <v>59</v>
      </c>
      <c r="T10" s="235">
        <f>'[2]LP V'!X113</f>
        <v>10</v>
      </c>
      <c r="U10" s="235">
        <f>'[2]LP V'!Y113</f>
        <v>20</v>
      </c>
      <c r="V10" s="235">
        <f t="shared" si="7"/>
        <v>30</v>
      </c>
      <c r="W10" s="235">
        <f>'[2]LP V'!V113</f>
        <v>2</v>
      </c>
      <c r="X10" s="235">
        <f>'[2]LP V'!W113</f>
        <v>3</v>
      </c>
      <c r="Y10" s="235">
        <f t="shared" si="8"/>
        <v>5</v>
      </c>
      <c r="Z10" s="235">
        <f>'[2]LP V'!T113</f>
        <v>10</v>
      </c>
      <c r="AA10" s="235">
        <f>'[2]LP V'!U113</f>
        <v>9</v>
      </c>
      <c r="AB10" s="235">
        <f t="shared" si="9"/>
        <v>19</v>
      </c>
      <c r="AC10" s="235">
        <f>'[2]LP V'!S113</f>
        <v>26</v>
      </c>
      <c r="AD10" s="235">
        <f>'[2]LP V'!R113</f>
        <v>24</v>
      </c>
      <c r="AE10" s="235">
        <f>'[2]LP V'!L118</f>
        <v>3</v>
      </c>
      <c r="AF10" s="237">
        <f>'[2]LP V'!L119</f>
        <v>0</v>
      </c>
      <c r="AG10" s="236">
        <f>'[2]LP V'!N129</f>
        <v>0</v>
      </c>
      <c r="AH10" s="236">
        <f>'[2]LP V'!N130</f>
        <v>0</v>
      </c>
      <c r="AI10" s="236">
        <f>'[2]LP V'!N131</f>
        <v>0</v>
      </c>
      <c r="AJ10" s="235">
        <f>'[2]LP V'!L124</f>
        <v>5</v>
      </c>
      <c r="AK10" s="235">
        <f>'[2]LP V'!M124</f>
        <v>8</v>
      </c>
    </row>
    <row r="11" spans="1:38" s="240" customFormat="1" ht="21.95" customHeight="1">
      <c r="A11" s="239" t="s">
        <v>1570</v>
      </c>
      <c r="B11" s="239">
        <f>SUM(B6:B10)</f>
        <v>128</v>
      </c>
      <c r="C11" s="239">
        <f t="shared" ref="C11:AK11" si="11">SUM(C6:C10)</f>
        <v>288</v>
      </c>
      <c r="D11" s="239">
        <f t="shared" si="11"/>
        <v>288</v>
      </c>
      <c r="E11" s="239">
        <f t="shared" si="11"/>
        <v>576</v>
      </c>
      <c r="F11" s="239">
        <f t="shared" si="11"/>
        <v>128</v>
      </c>
      <c r="G11" s="239">
        <f t="shared" si="11"/>
        <v>139</v>
      </c>
      <c r="H11" s="239">
        <f t="shared" si="11"/>
        <v>267</v>
      </c>
      <c r="I11" s="239">
        <f t="shared" si="11"/>
        <v>144</v>
      </c>
      <c r="J11" s="239">
        <f t="shared" si="11"/>
        <v>128</v>
      </c>
      <c r="K11" s="239">
        <f t="shared" si="11"/>
        <v>272</v>
      </c>
      <c r="L11" s="239">
        <f t="shared" si="11"/>
        <v>278</v>
      </c>
      <c r="M11" s="239">
        <f t="shared" si="11"/>
        <v>260</v>
      </c>
      <c r="N11" s="239">
        <f t="shared" si="11"/>
        <v>538</v>
      </c>
      <c r="O11" s="239">
        <f t="shared" si="11"/>
        <v>173</v>
      </c>
      <c r="P11" s="239">
        <f t="shared" si="11"/>
        <v>163</v>
      </c>
      <c r="Q11" s="239">
        <f t="shared" si="11"/>
        <v>336</v>
      </c>
      <c r="R11" s="239">
        <f t="shared" si="11"/>
        <v>245</v>
      </c>
      <c r="S11" s="239">
        <f t="shared" si="11"/>
        <v>331</v>
      </c>
      <c r="T11" s="239">
        <f t="shared" si="11"/>
        <v>54</v>
      </c>
      <c r="U11" s="239">
        <f t="shared" si="11"/>
        <v>60</v>
      </c>
      <c r="V11" s="239">
        <f t="shared" si="11"/>
        <v>114</v>
      </c>
      <c r="W11" s="239">
        <f t="shared" si="11"/>
        <v>24</v>
      </c>
      <c r="X11" s="239">
        <f t="shared" si="11"/>
        <v>17</v>
      </c>
      <c r="Y11" s="239">
        <f t="shared" si="11"/>
        <v>41</v>
      </c>
      <c r="Z11" s="239">
        <f t="shared" si="11"/>
        <v>66</v>
      </c>
      <c r="AA11" s="239">
        <f t="shared" si="11"/>
        <v>51</v>
      </c>
      <c r="AB11" s="239">
        <f t="shared" si="11"/>
        <v>117</v>
      </c>
      <c r="AC11" s="239">
        <f t="shared" si="11"/>
        <v>139</v>
      </c>
      <c r="AD11" s="239">
        <f t="shared" si="11"/>
        <v>128</v>
      </c>
      <c r="AE11" s="239">
        <f t="shared" si="11"/>
        <v>15</v>
      </c>
      <c r="AF11" s="239">
        <f t="shared" si="11"/>
        <v>5</v>
      </c>
      <c r="AG11" s="239">
        <f t="shared" si="11"/>
        <v>0</v>
      </c>
      <c r="AH11" s="239">
        <f t="shared" si="11"/>
        <v>0</v>
      </c>
      <c r="AI11" s="239">
        <f t="shared" si="11"/>
        <v>0</v>
      </c>
      <c r="AJ11" s="239">
        <f t="shared" si="11"/>
        <v>18</v>
      </c>
      <c r="AK11" s="239">
        <f t="shared" si="11"/>
        <v>26</v>
      </c>
    </row>
    <row r="12" spans="1:38" s="241" customFormat="1" ht="18" customHeight="1">
      <c r="C12" s="242"/>
      <c r="D12" s="242">
        <f>F11+I11</f>
        <v>272</v>
      </c>
      <c r="E12" s="242">
        <f>G11+J11</f>
        <v>267</v>
      </c>
      <c r="F12" s="242">
        <f>H11+K11</f>
        <v>539</v>
      </c>
      <c r="G12" s="242"/>
      <c r="H12" s="392"/>
      <c r="I12" s="392"/>
      <c r="J12" s="242"/>
      <c r="K12" s="243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</row>
    <row r="13" spans="1:38" s="241" customFormat="1" ht="18" customHeight="1">
      <c r="C13" s="242"/>
      <c r="D13" s="242"/>
      <c r="E13" s="242">
        <f>E12+D12</f>
        <v>539</v>
      </c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2"/>
      <c r="AH13" s="242"/>
      <c r="AI13" s="242"/>
    </row>
    <row r="14" spans="1:38" ht="18" customHeight="1">
      <c r="A14" s="379" t="s">
        <v>1552</v>
      </c>
      <c r="B14" s="372" t="s">
        <v>18</v>
      </c>
      <c r="C14" s="382" t="s">
        <v>1571</v>
      </c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  <c r="AH14" s="382"/>
      <c r="AI14" s="383" t="s">
        <v>1572</v>
      </c>
      <c r="AJ14" s="383"/>
      <c r="AK14" s="383"/>
    </row>
    <row r="15" spans="1:38" ht="18" customHeight="1">
      <c r="A15" s="380"/>
      <c r="B15" s="373"/>
      <c r="C15" s="384" t="s">
        <v>421</v>
      </c>
      <c r="D15" s="384"/>
      <c r="E15" s="384" t="s">
        <v>166</v>
      </c>
      <c r="F15" s="384"/>
      <c r="G15" s="384" t="s">
        <v>75</v>
      </c>
      <c r="H15" s="384"/>
      <c r="I15" s="377" t="s">
        <v>157</v>
      </c>
      <c r="J15" s="377"/>
      <c r="K15" s="377" t="s">
        <v>154</v>
      </c>
      <c r="L15" s="377"/>
      <c r="M15" s="377" t="s">
        <v>430</v>
      </c>
      <c r="N15" s="377"/>
      <c r="O15" s="377" t="s">
        <v>433</v>
      </c>
      <c r="P15" s="377"/>
      <c r="Q15" s="378" t="s">
        <v>55</v>
      </c>
      <c r="R15" s="378"/>
      <c r="S15" s="378" t="s">
        <v>50</v>
      </c>
      <c r="T15" s="378"/>
      <c r="U15" s="378" t="s">
        <v>61</v>
      </c>
      <c r="V15" s="378"/>
      <c r="W15" s="378" t="s">
        <v>41</v>
      </c>
      <c r="X15" s="378"/>
      <c r="Y15" s="376" t="s">
        <v>448</v>
      </c>
      <c r="Z15" s="376"/>
      <c r="AA15" s="376" t="s">
        <v>228</v>
      </c>
      <c r="AB15" s="376"/>
      <c r="AC15" s="376" t="s">
        <v>1573</v>
      </c>
      <c r="AD15" s="376"/>
      <c r="AE15" s="367" t="s">
        <v>438</v>
      </c>
      <c r="AF15" s="367"/>
      <c r="AG15" s="363" t="s">
        <v>420</v>
      </c>
      <c r="AH15" s="363"/>
      <c r="AI15" s="383"/>
      <c r="AJ15" s="383"/>
      <c r="AK15" s="383"/>
      <c r="AL15" s="244"/>
    </row>
    <row r="16" spans="1:38" ht="18" customHeight="1">
      <c r="A16" s="381"/>
      <c r="B16" s="374"/>
      <c r="C16" s="245" t="s">
        <v>21</v>
      </c>
      <c r="D16" s="245" t="s">
        <v>22</v>
      </c>
      <c r="E16" s="245" t="s">
        <v>21</v>
      </c>
      <c r="F16" s="245" t="s">
        <v>22</v>
      </c>
      <c r="G16" s="245" t="s">
        <v>21</v>
      </c>
      <c r="H16" s="245" t="s">
        <v>22</v>
      </c>
      <c r="I16" s="245" t="s">
        <v>21</v>
      </c>
      <c r="J16" s="245" t="s">
        <v>22</v>
      </c>
      <c r="K16" s="245" t="s">
        <v>21</v>
      </c>
      <c r="L16" s="245" t="s">
        <v>22</v>
      </c>
      <c r="M16" s="245" t="s">
        <v>21</v>
      </c>
      <c r="N16" s="245" t="s">
        <v>22</v>
      </c>
      <c r="O16" s="245" t="s">
        <v>21</v>
      </c>
      <c r="P16" s="245" t="s">
        <v>22</v>
      </c>
      <c r="Q16" s="245" t="s">
        <v>21</v>
      </c>
      <c r="R16" s="245" t="s">
        <v>22</v>
      </c>
      <c r="S16" s="245" t="s">
        <v>21</v>
      </c>
      <c r="T16" s="245" t="s">
        <v>22</v>
      </c>
      <c r="U16" s="245" t="s">
        <v>21</v>
      </c>
      <c r="V16" s="245" t="s">
        <v>22</v>
      </c>
      <c r="W16" s="245" t="s">
        <v>21</v>
      </c>
      <c r="X16" s="245" t="s">
        <v>22</v>
      </c>
      <c r="Y16" s="245" t="s">
        <v>21</v>
      </c>
      <c r="Z16" s="245" t="s">
        <v>22</v>
      </c>
      <c r="AA16" s="245" t="s">
        <v>21</v>
      </c>
      <c r="AB16" s="245" t="s">
        <v>22</v>
      </c>
      <c r="AC16" s="245" t="s">
        <v>21</v>
      </c>
      <c r="AD16" s="245" t="s">
        <v>22</v>
      </c>
      <c r="AE16" s="245" t="s">
        <v>21</v>
      </c>
      <c r="AF16" s="245" t="s">
        <v>22</v>
      </c>
      <c r="AG16" s="363"/>
      <c r="AH16" s="363"/>
      <c r="AI16" s="246" t="s">
        <v>21</v>
      </c>
      <c r="AJ16" s="246" t="s">
        <v>22</v>
      </c>
      <c r="AK16" s="247" t="s">
        <v>438</v>
      </c>
      <c r="AL16" s="248"/>
    </row>
    <row r="17" spans="1:38" ht="18" customHeight="1">
      <c r="A17" s="249" t="s">
        <v>1565</v>
      </c>
      <c r="B17" s="249">
        <f>B6</f>
        <v>26</v>
      </c>
      <c r="C17" s="249">
        <f>'[2]LP I'!R135</f>
        <v>0</v>
      </c>
      <c r="D17" s="249">
        <f>'[2]LP I'!S135</f>
        <v>0</v>
      </c>
      <c r="E17" s="249">
        <f>'[2]LP I'!R136</f>
        <v>1</v>
      </c>
      <c r="F17" s="249">
        <f>'[2]LP I'!S136</f>
        <v>0</v>
      </c>
      <c r="G17" s="249">
        <f>'[2]LP I'!R137</f>
        <v>5</v>
      </c>
      <c r="H17" s="249">
        <f>'[2]LP I'!S137</f>
        <v>7</v>
      </c>
      <c r="I17" s="249">
        <f>'[2]LP I'!R138</f>
        <v>0</v>
      </c>
      <c r="J17" s="249">
        <f>'[2]LP I'!S138</f>
        <v>1</v>
      </c>
      <c r="K17" s="249">
        <f>'[2]LP I'!R139</f>
        <v>1</v>
      </c>
      <c r="L17" s="249">
        <f>'[2]LP I'!S139</f>
        <v>1</v>
      </c>
      <c r="M17" s="249">
        <f>'[2]LP I'!R140</f>
        <v>0</v>
      </c>
      <c r="N17" s="249">
        <f>'[2]LP I'!S140</f>
        <v>0</v>
      </c>
      <c r="O17" s="249">
        <f>'[2]LP I'!R141</f>
        <v>0</v>
      </c>
      <c r="P17" s="249">
        <f>'[2]LP I'!S141</f>
        <v>0</v>
      </c>
      <c r="Q17" s="250">
        <f>'[2]LP I'!R142+'[2]LP I'!R143</f>
        <v>22</v>
      </c>
      <c r="R17" s="250">
        <f>'[2]LP I'!S142+'[2]LP I'!S143</f>
        <v>19</v>
      </c>
      <c r="S17" s="250">
        <f>'[2]LP I'!R144+'[2]LP I'!R154</f>
        <v>0</v>
      </c>
      <c r="T17" s="250">
        <f>'[2]LP I'!S144+'[2]LP I'!S154</f>
        <v>1</v>
      </c>
      <c r="U17" s="249">
        <f>'[2]LP I'!R145</f>
        <v>8</v>
      </c>
      <c r="V17" s="249">
        <f>'[2]LP I'!S145</f>
        <v>8</v>
      </c>
      <c r="W17" s="249">
        <f>'[2]LP I'!R146+'[2]LP I'!R150</f>
        <v>16</v>
      </c>
      <c r="X17" s="249">
        <f>'[2]LP I'!S146+'[2]LP I'!S150</f>
        <v>10</v>
      </c>
      <c r="Y17" s="251">
        <f>'[2]LP I'!R151</f>
        <v>0</v>
      </c>
      <c r="Z17" s="251">
        <f>'[2]LP I'!S151</f>
        <v>0</v>
      </c>
      <c r="AA17" s="251">
        <f>'[2]LP I'!R152</f>
        <v>0</v>
      </c>
      <c r="AB17" s="251">
        <f>'[2]LP I'!S152</f>
        <v>3</v>
      </c>
      <c r="AC17" s="251">
        <f>'[2]LP I'!R147+'[2]LP I'!R148+'[2]LP I'!R149+'[2]LP I'!R153+'[2]LP I'!R155+'[2]LP I'!R156</f>
        <v>11</v>
      </c>
      <c r="AD17" s="251">
        <f>'[2]LP I'!S147+'[2]LP I'!S148+'[2]LP I'!S149+'[2]LP I'!S153+'[2]LP I'!S156</f>
        <v>6</v>
      </c>
      <c r="AE17" s="235">
        <f>C17+E17+G17+I17+K17+M17+O17+Q17+S17+U17+W17+Y17+AA17+AC17</f>
        <v>64</v>
      </c>
      <c r="AF17" s="235">
        <f>D17+F17+H17+J17+L17+N17+P17+R17+T17+V17+X17+Z17+AB17+AD17</f>
        <v>56</v>
      </c>
      <c r="AG17" s="362">
        <f>SUM(AE17:AF17)</f>
        <v>120</v>
      </c>
      <c r="AH17" s="362"/>
      <c r="AI17" s="235">
        <f>'[2]LP I'!L145</f>
        <v>5</v>
      </c>
      <c r="AJ17" s="235">
        <f>'[2]LP I'!M145</f>
        <v>3</v>
      </c>
      <c r="AK17" s="235">
        <f>AI17+AJ17</f>
        <v>8</v>
      </c>
      <c r="AL17" s="248"/>
    </row>
    <row r="18" spans="1:38" ht="18" customHeight="1">
      <c r="A18" s="249" t="s">
        <v>1566</v>
      </c>
      <c r="B18" s="249">
        <f>B7</f>
        <v>30</v>
      </c>
      <c r="C18" s="249">
        <f>'[2]LP II'!R133</f>
        <v>0</v>
      </c>
      <c r="D18" s="249">
        <f>'[2]LP II'!S133</f>
        <v>0</v>
      </c>
      <c r="E18" s="249">
        <f>'[2]LP II'!R134</f>
        <v>0</v>
      </c>
      <c r="F18" s="249">
        <f>'[2]LP II'!S134</f>
        <v>0</v>
      </c>
      <c r="G18" s="249">
        <f>'[2]LP II'!R135</f>
        <v>0</v>
      </c>
      <c r="H18" s="249">
        <f>'[2]LP II'!S135</f>
        <v>0</v>
      </c>
      <c r="I18" s="249">
        <f>'[2]LP II'!R136</f>
        <v>0</v>
      </c>
      <c r="J18" s="249">
        <f>'[2]LP II'!S136</f>
        <v>0</v>
      </c>
      <c r="K18" s="249">
        <f>'[2]LP II'!R137</f>
        <v>0</v>
      </c>
      <c r="L18" s="249">
        <f>'[2]LP II'!S137</f>
        <v>0</v>
      </c>
      <c r="M18" s="249">
        <f>'[2]LP II'!R138</f>
        <v>0</v>
      </c>
      <c r="N18" s="249">
        <f>'[2]LP II'!S138</f>
        <v>0</v>
      </c>
      <c r="O18" s="249">
        <f>'[2]LP II'!R139</f>
        <v>0</v>
      </c>
      <c r="P18" s="249">
        <f>'[2]LP II'!S139</f>
        <v>0</v>
      </c>
      <c r="Q18" s="250">
        <f>'[2]LP II'!R140+'[2]LP II'!R141</f>
        <v>0</v>
      </c>
      <c r="R18" s="250">
        <f>'[2]LP II'!S140+'[2]LP II'!S141</f>
        <v>0</v>
      </c>
      <c r="S18" s="250">
        <f>'[2]LP II'!R142+'[2]LP II'!R152</f>
        <v>0</v>
      </c>
      <c r="T18" s="250">
        <f>'[2]LP II'!S142+'[2]LP II'!S152</f>
        <v>0</v>
      </c>
      <c r="U18" s="249">
        <f>'[2]LP II'!$R$143</f>
        <v>0</v>
      </c>
      <c r="V18" s="249">
        <f>'[2]LP II'!$S$143</f>
        <v>0</v>
      </c>
      <c r="W18" s="249">
        <f>'[2]LP II'!R144+'[2]LP II'!R148</f>
        <v>0</v>
      </c>
      <c r="X18" s="249">
        <f>'[2]LP II'!S144+'[2]LP II'!S148</f>
        <v>0</v>
      </c>
      <c r="Y18" s="251">
        <f>'[2]LP II'!R149</f>
        <v>0</v>
      </c>
      <c r="Z18" s="251">
        <f>'[2]LP II'!S149</f>
        <v>0</v>
      </c>
      <c r="AA18" s="251">
        <f>'[2]LP II'!R150</f>
        <v>0</v>
      </c>
      <c r="AB18" s="251">
        <f>'[2]LP II'!S150</f>
        <v>0</v>
      </c>
      <c r="AC18" s="251">
        <f>'[2]LP II'!R145+'[2]LP II'!R146+'[2]LP II'!R147+'[2]LP II'!R151+'[2]LP II'!R154</f>
        <v>0</v>
      </c>
      <c r="AD18" s="251">
        <f>'[2]LP II'!S145+'[2]LP II'!S146+'[2]LP II'!S147+'[2]LP II'!S151+'[2]LP II'!S154</f>
        <v>0</v>
      </c>
      <c r="AE18" s="235">
        <f t="shared" ref="AE18:AF21" si="12">C18+E18+G18+I18+K18+M18+O18+Q18+S18+U18+W18+Y18+AA18+AC18</f>
        <v>0</v>
      </c>
      <c r="AF18" s="235">
        <f t="shared" si="12"/>
        <v>0</v>
      </c>
      <c r="AG18" s="362">
        <f t="shared" ref="AG18:AG21" si="13">SUM(AE18:AF18)</f>
        <v>0</v>
      </c>
      <c r="AH18" s="362"/>
      <c r="AI18" s="235">
        <f>'[2]LP II'!L143</f>
        <v>1</v>
      </c>
      <c r="AJ18" s="235">
        <f>'[2]LP II'!M143</f>
        <v>2</v>
      </c>
      <c r="AK18" s="235">
        <f t="shared" ref="AK18:AK21" si="14">AI18+AJ18</f>
        <v>3</v>
      </c>
      <c r="AL18" s="248"/>
    </row>
    <row r="19" spans="1:38" ht="18" customHeight="1">
      <c r="A19" s="249" t="s">
        <v>1567</v>
      </c>
      <c r="B19" s="249">
        <f>B8</f>
        <v>26</v>
      </c>
      <c r="C19" s="249">
        <f>'[2]LP III'!R125</f>
        <v>0</v>
      </c>
      <c r="D19" s="249">
        <f>'[2]LP III'!S125</f>
        <v>0</v>
      </c>
      <c r="E19" s="249">
        <f>'[2]LP III'!R126</f>
        <v>1</v>
      </c>
      <c r="F19" s="249">
        <f>'[2]LP III'!S126</f>
        <v>0</v>
      </c>
      <c r="G19" s="249">
        <f>'[2]LP III'!R127</f>
        <v>5</v>
      </c>
      <c r="H19" s="249">
        <f>'[2]LP III'!S127</f>
        <v>7</v>
      </c>
      <c r="I19" s="249">
        <f>'[2]LP III'!R128</f>
        <v>0</v>
      </c>
      <c r="J19" s="249">
        <f>'[2]LP III'!S128</f>
        <v>0</v>
      </c>
      <c r="K19" s="249">
        <f>'[2]LP III'!R129</f>
        <v>4</v>
      </c>
      <c r="L19" s="249">
        <f>'[2]LP III'!S129</f>
        <v>2</v>
      </c>
      <c r="M19" s="249">
        <f>'[2]LP III'!R130</f>
        <v>0</v>
      </c>
      <c r="N19" s="249">
        <f>'[2]LP III'!S130</f>
        <v>0</v>
      </c>
      <c r="O19" s="249">
        <f>'[2]LP III'!R131</f>
        <v>0</v>
      </c>
      <c r="P19" s="249">
        <f>'[2]LP III'!S131</f>
        <v>0</v>
      </c>
      <c r="Q19" s="250">
        <f>'[2]LP III'!R132+'[2]LP III'!R133</f>
        <v>19</v>
      </c>
      <c r="R19" s="250">
        <f>'[2]LP III'!S132+'[2]LP III'!S133</f>
        <v>12</v>
      </c>
      <c r="S19" s="250">
        <f>'[2]LP III'!R134+'[2]LP III'!R144</f>
        <v>1</v>
      </c>
      <c r="T19" s="250">
        <f>'[2]LP III'!S134+'[2]LP III'!S144</f>
        <v>1</v>
      </c>
      <c r="U19" s="249">
        <f>'[2]LP III'!$R$135</f>
        <v>6</v>
      </c>
      <c r="V19" s="249">
        <f>'[2]LP III'!$S$135</f>
        <v>7</v>
      </c>
      <c r="W19" s="249">
        <f>'[2]LP III'!R136+'[2]LP III'!R140</f>
        <v>20</v>
      </c>
      <c r="X19" s="249">
        <f>'[2]LP III'!S136+'[2]LP III'!S140</f>
        <v>13</v>
      </c>
      <c r="Y19" s="251">
        <f>'[2]LP III'!R141</f>
        <v>3</v>
      </c>
      <c r="Z19" s="251">
        <f>'[2]LP III'!S141</f>
        <v>0</v>
      </c>
      <c r="AA19" s="251">
        <f>'[2]LP III'!R142</f>
        <v>1</v>
      </c>
      <c r="AB19" s="251">
        <f>'[2]LP III'!S142</f>
        <v>2</v>
      </c>
      <c r="AC19" s="251">
        <f>'[2]LP III'!R137+'[2]LP III'!R138+'[2]LP III'!R139+'[2]LP III'!R143+'[2]LP III'!R146+'[2]LP III'!R145</f>
        <v>3</v>
      </c>
      <c r="AD19" s="251">
        <f>'[2]LP III'!S137+'[2]LP III'!S138+'[2]LP III'!S139+'[2]LP III'!S143+'[2]LP III'!S146+'[2]LP III'!S145</f>
        <v>5</v>
      </c>
      <c r="AE19" s="235">
        <f t="shared" si="12"/>
        <v>63</v>
      </c>
      <c r="AF19" s="235">
        <f t="shared" si="12"/>
        <v>49</v>
      </c>
      <c r="AG19" s="362">
        <f t="shared" si="13"/>
        <v>112</v>
      </c>
      <c r="AH19" s="362"/>
      <c r="AI19" s="235">
        <f>'[2]LP III'!L136</f>
        <v>0</v>
      </c>
      <c r="AJ19" s="235">
        <f>'[2]LP III'!M136</f>
        <v>0</v>
      </c>
      <c r="AK19" s="235">
        <f t="shared" si="14"/>
        <v>0</v>
      </c>
      <c r="AL19" s="248"/>
    </row>
    <row r="20" spans="1:38" ht="18" customHeight="1">
      <c r="A20" s="249" t="s">
        <v>1568</v>
      </c>
      <c r="B20" s="249">
        <f>B9</f>
        <v>26</v>
      </c>
      <c r="C20" s="249">
        <f>'[2]LP IV'!R127</f>
        <v>0</v>
      </c>
      <c r="D20" s="249">
        <f>'[2]LP IV'!S127</f>
        <v>0</v>
      </c>
      <c r="E20" s="249">
        <f>'[2]LP IV'!R128</f>
        <v>0</v>
      </c>
      <c r="F20" s="249">
        <f>'[2]LP IV'!S128</f>
        <v>0</v>
      </c>
      <c r="G20" s="249">
        <f>'[2]LP IV'!R129</f>
        <v>0</v>
      </c>
      <c r="H20" s="249">
        <f>'[2]LP IV'!S129</f>
        <v>0</v>
      </c>
      <c r="I20" s="249">
        <f>0</f>
        <v>0</v>
      </c>
      <c r="J20" s="249">
        <f>0</f>
        <v>0</v>
      </c>
      <c r="K20" s="249">
        <f>'[2]LP IV'!R131</f>
        <v>0</v>
      </c>
      <c r="L20" s="249">
        <f>'[2]LP IV'!S131</f>
        <v>0</v>
      </c>
      <c r="M20" s="249">
        <f>'[2]LP IV'!R132</f>
        <v>0</v>
      </c>
      <c r="N20" s="249">
        <f>'[2]LP IV'!S132</f>
        <v>0</v>
      </c>
      <c r="O20" s="249">
        <f>'[2]LP IV'!R133</f>
        <v>0</v>
      </c>
      <c r="P20" s="249">
        <f>'[2]LP IV'!S133</f>
        <v>0</v>
      </c>
      <c r="Q20" s="250">
        <f>'[2]LP IV'!R134+'[2]LP IV'!R135</f>
        <v>0</v>
      </c>
      <c r="R20" s="250">
        <f>'[2]LP IV'!S134+'[2]LP IV'!S135</f>
        <v>0</v>
      </c>
      <c r="S20" s="250">
        <f>'[2]LP IV'!R136+'[2]LP IV'!R147</f>
        <v>0</v>
      </c>
      <c r="T20" s="250">
        <f>'[2]LP IV'!S136+'[2]LP IV'!S147</f>
        <v>0</v>
      </c>
      <c r="U20" s="249">
        <f>'[2]LP IV'!$R$137</f>
        <v>0</v>
      </c>
      <c r="V20" s="249">
        <f>'[2]LP IV'!$S$137</f>
        <v>0</v>
      </c>
      <c r="W20" s="249">
        <f>'[2]LP IV'!R138+'[2]LP IV'!R142</f>
        <v>0</v>
      </c>
      <c r="X20" s="249">
        <f>'[2]LP IV'!S138+'[2]LP IV'!S142</f>
        <v>0</v>
      </c>
      <c r="Y20" s="251">
        <f>'[2]LP IV'!R143</f>
        <v>0</v>
      </c>
      <c r="Z20" s="251">
        <f>'[2]LP IV'!S143</f>
        <v>0</v>
      </c>
      <c r="AA20" s="251">
        <f>'[2]LP IV'!R144</f>
        <v>0</v>
      </c>
      <c r="AB20" s="251">
        <f>'[2]LP IV'!S144</f>
        <v>0</v>
      </c>
      <c r="AC20" s="251">
        <f>'[2]LP IV'!R139+'[2]LP IV'!R140+'[2]LP IV'!R141+'[2]LP IV'!R145+'[2]LP IV'!R147+'[2]LP IV'!R148</f>
        <v>0</v>
      </c>
      <c r="AD20" s="251">
        <f>'[2]LP IV'!S139+'[2]LP IV'!S140+'[2]LP IV'!S141+'[2]LP IV'!S145+'[2]LP IV'!S147+'[2]LP IV'!S148</f>
        <v>0</v>
      </c>
      <c r="AE20" s="235">
        <f t="shared" si="12"/>
        <v>0</v>
      </c>
      <c r="AF20" s="235">
        <f t="shared" si="12"/>
        <v>0</v>
      </c>
      <c r="AG20" s="362">
        <f t="shared" si="13"/>
        <v>0</v>
      </c>
      <c r="AH20" s="362"/>
      <c r="AI20" s="235">
        <f>'[2]LP IV'!L139</f>
        <v>0</v>
      </c>
      <c r="AJ20" s="235">
        <f>'[2]LP IV'!M139</f>
        <v>0</v>
      </c>
      <c r="AK20" s="235">
        <f t="shared" si="14"/>
        <v>0</v>
      </c>
      <c r="AL20" s="248"/>
    </row>
    <row r="21" spans="1:38" ht="18" customHeight="1">
      <c r="A21" s="249" t="s">
        <v>1569</v>
      </c>
      <c r="B21" s="249">
        <f>B10</f>
        <v>20</v>
      </c>
      <c r="C21" s="249">
        <f>'[2]LP V'!R115</f>
        <v>0</v>
      </c>
      <c r="D21" s="249">
        <f>'[2]LP V'!S115</f>
        <v>0</v>
      </c>
      <c r="E21" s="249">
        <f>'[2]LP V'!R116</f>
        <v>1</v>
      </c>
      <c r="F21" s="249">
        <f>'[2]LP V'!S116</f>
        <v>0</v>
      </c>
      <c r="G21" s="249">
        <f>'[2]LP V'!R117</f>
        <v>6</v>
      </c>
      <c r="H21" s="249">
        <f>'[2]LP V'!S117</f>
        <v>6</v>
      </c>
      <c r="I21" s="249">
        <f>0</f>
        <v>0</v>
      </c>
      <c r="J21" s="249">
        <f>0</f>
        <v>0</v>
      </c>
      <c r="K21" s="249">
        <f>'[2]LP V'!R119</f>
        <v>1</v>
      </c>
      <c r="L21" s="249">
        <f>'[2]LP V'!S119</f>
        <v>1</v>
      </c>
      <c r="M21" s="249">
        <f>'[2]LP V'!R120</f>
        <v>0</v>
      </c>
      <c r="N21" s="249">
        <f>'[2]LP V'!S120</f>
        <v>0</v>
      </c>
      <c r="O21" s="249">
        <f>'[2]LP V'!R121</f>
        <v>0</v>
      </c>
      <c r="P21" s="249">
        <f>'[2]LP V'!S121</f>
        <v>0</v>
      </c>
      <c r="Q21" s="250">
        <f>'[2]LP V'!R122+'[2]LP V'!R123</f>
        <v>10</v>
      </c>
      <c r="R21" s="250">
        <f>'[2]LP V'!S122+'[2]LP V'!S123</f>
        <v>6</v>
      </c>
      <c r="S21" s="250">
        <f>'[2]LP V'!R124+'[2]LP V'!R134</f>
        <v>1</v>
      </c>
      <c r="T21" s="250">
        <f>'[2]LP V'!S124+'[2]LP V'!S134</f>
        <v>1</v>
      </c>
      <c r="U21" s="249">
        <f>'[2]LP V'!$R$125</f>
        <v>2</v>
      </c>
      <c r="V21" s="249">
        <f>'[2]LP V'!$S$125</f>
        <v>4</v>
      </c>
      <c r="W21" s="249">
        <f>'[2]LP V'!R126+'[2]LP V'!R130</f>
        <v>6</v>
      </c>
      <c r="X21" s="249">
        <f>'[2]LP V'!S126+'[2]LP V'!S130</f>
        <v>11</v>
      </c>
      <c r="Y21" s="251">
        <f>'[2]LP V'!R131</f>
        <v>1</v>
      </c>
      <c r="Z21" s="251">
        <f>'[2]LP V'!S131</f>
        <v>1</v>
      </c>
      <c r="AA21" s="251">
        <f>'[2]LP V'!R132</f>
        <v>1</v>
      </c>
      <c r="AB21" s="251">
        <f>'[2]LP V'!S132</f>
        <v>0</v>
      </c>
      <c r="AC21" s="251">
        <f>'[2]LP V'!R127+'[2]LP V'!R128+'[2]LP V'!R129+'[2]LP V'!R133+'[2]LP V'!R135+'[2]LP V'!R136</f>
        <v>2</v>
      </c>
      <c r="AD21" s="251">
        <f>'[2]LP V'!S127+'[2]LP V'!S128+'[2]LP V'!S129+'[2]LP V'!S133+'[2]LP V'!S135+'[2]LP V'!S136</f>
        <v>9</v>
      </c>
      <c r="AE21" s="235">
        <f t="shared" si="12"/>
        <v>31</v>
      </c>
      <c r="AF21" s="235">
        <f t="shared" si="12"/>
        <v>39</v>
      </c>
      <c r="AG21" s="362">
        <f t="shared" si="13"/>
        <v>70</v>
      </c>
      <c r="AH21" s="362"/>
      <c r="AI21" s="235">
        <f>'[2]LP V'!L127</f>
        <v>3</v>
      </c>
      <c r="AJ21" s="235">
        <f>'[2]LP V'!M127</f>
        <v>6</v>
      </c>
      <c r="AK21" s="235">
        <f t="shared" si="14"/>
        <v>9</v>
      </c>
      <c r="AL21" s="248"/>
    </row>
    <row r="22" spans="1:38" ht="18" customHeight="1">
      <c r="A22" s="245" t="s">
        <v>1570</v>
      </c>
      <c r="B22" s="245">
        <f t="shared" ref="B22:AF22" si="15">SUM(B17:B21)</f>
        <v>128</v>
      </c>
      <c r="C22" s="245">
        <f t="shared" si="15"/>
        <v>0</v>
      </c>
      <c r="D22" s="245">
        <f t="shared" si="15"/>
        <v>0</v>
      </c>
      <c r="E22" s="245">
        <f t="shared" si="15"/>
        <v>3</v>
      </c>
      <c r="F22" s="245">
        <f t="shared" si="15"/>
        <v>0</v>
      </c>
      <c r="G22" s="245">
        <f t="shared" si="15"/>
        <v>16</v>
      </c>
      <c r="H22" s="245">
        <f t="shared" si="15"/>
        <v>20</v>
      </c>
      <c r="I22" s="245">
        <f t="shared" si="15"/>
        <v>0</v>
      </c>
      <c r="J22" s="245">
        <f t="shared" si="15"/>
        <v>1</v>
      </c>
      <c r="K22" s="245">
        <f t="shared" si="15"/>
        <v>6</v>
      </c>
      <c r="L22" s="245">
        <f t="shared" si="15"/>
        <v>4</v>
      </c>
      <c r="M22" s="245">
        <f t="shared" si="15"/>
        <v>0</v>
      </c>
      <c r="N22" s="245">
        <f t="shared" si="15"/>
        <v>0</v>
      </c>
      <c r="O22" s="245">
        <f t="shared" si="15"/>
        <v>0</v>
      </c>
      <c r="P22" s="245">
        <f t="shared" si="15"/>
        <v>0</v>
      </c>
      <c r="Q22" s="245">
        <f t="shared" si="15"/>
        <v>51</v>
      </c>
      <c r="R22" s="245">
        <f t="shared" si="15"/>
        <v>37</v>
      </c>
      <c r="S22" s="245">
        <f t="shared" si="15"/>
        <v>2</v>
      </c>
      <c r="T22" s="245">
        <f t="shared" si="15"/>
        <v>3</v>
      </c>
      <c r="U22" s="245">
        <f t="shared" si="15"/>
        <v>16</v>
      </c>
      <c r="V22" s="245">
        <f t="shared" si="15"/>
        <v>19</v>
      </c>
      <c r="W22" s="245">
        <f t="shared" si="15"/>
        <v>42</v>
      </c>
      <c r="X22" s="245">
        <f t="shared" si="15"/>
        <v>34</v>
      </c>
      <c r="Y22" s="245">
        <f t="shared" si="15"/>
        <v>4</v>
      </c>
      <c r="Z22" s="245">
        <f t="shared" si="15"/>
        <v>1</v>
      </c>
      <c r="AA22" s="245">
        <f t="shared" si="15"/>
        <v>2</v>
      </c>
      <c r="AB22" s="245">
        <f t="shared" si="15"/>
        <v>5</v>
      </c>
      <c r="AC22" s="245">
        <f t="shared" si="15"/>
        <v>16</v>
      </c>
      <c r="AD22" s="245">
        <f t="shared" si="15"/>
        <v>20</v>
      </c>
      <c r="AE22" s="252">
        <f t="shared" si="15"/>
        <v>158</v>
      </c>
      <c r="AF22" s="252">
        <f t="shared" si="15"/>
        <v>144</v>
      </c>
      <c r="AG22" s="363">
        <f t="shared" ref="AG22" si="16">SUM(AE22:AF22)</f>
        <v>302</v>
      </c>
      <c r="AH22" s="363"/>
      <c r="AI22" s="253">
        <f>SUM(AI17:AI21)</f>
        <v>9</v>
      </c>
      <c r="AJ22" s="253">
        <f>SUM(AJ17:AJ21)</f>
        <v>11</v>
      </c>
      <c r="AK22" s="253">
        <f>SUM(AK17:AK21)</f>
        <v>20</v>
      </c>
      <c r="AL22" s="248"/>
    </row>
    <row r="23" spans="1:38" ht="18" customHeight="1">
      <c r="A23" s="241"/>
      <c r="B23" s="241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AG23" s="254"/>
      <c r="AJ23" s="244"/>
      <c r="AK23" s="255"/>
      <c r="AL23" s="254"/>
    </row>
    <row r="24" spans="1:38" ht="18" customHeight="1">
      <c r="A24" s="369" t="s">
        <v>1552</v>
      </c>
      <c r="B24" s="372" t="s">
        <v>18</v>
      </c>
      <c r="C24" s="375" t="s">
        <v>1574</v>
      </c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5"/>
      <c r="P24" s="375"/>
      <c r="Q24" s="375"/>
      <c r="R24" s="375"/>
      <c r="S24" s="375"/>
      <c r="T24" s="375"/>
      <c r="U24" s="375"/>
      <c r="V24" s="375"/>
      <c r="W24" s="375"/>
      <c r="X24" s="375"/>
      <c r="Y24" s="375"/>
      <c r="Z24" s="375"/>
      <c r="AA24" s="375"/>
      <c r="AB24" s="375"/>
      <c r="AC24" s="375"/>
      <c r="AD24" s="375"/>
      <c r="AE24" s="375"/>
      <c r="AF24" s="375"/>
      <c r="AG24" s="375"/>
      <c r="AH24" s="375"/>
      <c r="AI24" s="368" t="s">
        <v>1575</v>
      </c>
      <c r="AJ24" s="368"/>
      <c r="AK24" s="368"/>
      <c r="AL24" s="242"/>
    </row>
    <row r="25" spans="1:38" ht="36" customHeight="1">
      <c r="A25" s="370"/>
      <c r="B25" s="373"/>
      <c r="C25" s="366" t="s">
        <v>1576</v>
      </c>
      <c r="D25" s="366"/>
      <c r="E25" s="366" t="s">
        <v>1577</v>
      </c>
      <c r="F25" s="366"/>
      <c r="G25" s="366" t="s">
        <v>51</v>
      </c>
      <c r="H25" s="366"/>
      <c r="I25" s="366" t="s">
        <v>167</v>
      </c>
      <c r="J25" s="366"/>
      <c r="K25" s="366" t="s">
        <v>1578</v>
      </c>
      <c r="L25" s="366"/>
      <c r="M25" s="366" t="s">
        <v>207</v>
      </c>
      <c r="N25" s="366"/>
      <c r="O25" s="366" t="s">
        <v>254</v>
      </c>
      <c r="P25" s="366"/>
      <c r="Q25" s="366" t="s">
        <v>414</v>
      </c>
      <c r="R25" s="366"/>
      <c r="S25" s="365" t="s">
        <v>1579</v>
      </c>
      <c r="T25" s="365"/>
      <c r="U25" s="366" t="s">
        <v>1580</v>
      </c>
      <c r="V25" s="366"/>
      <c r="W25" s="365" t="s">
        <v>1581</v>
      </c>
      <c r="X25" s="365"/>
      <c r="Y25" s="365" t="s">
        <v>1582</v>
      </c>
      <c r="Z25" s="365"/>
      <c r="AA25" s="365" t="s">
        <v>1583</v>
      </c>
      <c r="AB25" s="365"/>
      <c r="AC25" s="366" t="s">
        <v>1573</v>
      </c>
      <c r="AD25" s="366"/>
      <c r="AE25" s="367" t="s">
        <v>438</v>
      </c>
      <c r="AF25" s="367"/>
      <c r="AG25" s="363" t="s">
        <v>420</v>
      </c>
      <c r="AH25" s="363"/>
      <c r="AI25" s="368"/>
      <c r="AJ25" s="368"/>
      <c r="AK25" s="368"/>
      <c r="AL25" s="242"/>
    </row>
    <row r="26" spans="1:38" ht="18" customHeight="1">
      <c r="A26" s="371"/>
      <c r="B26" s="374"/>
      <c r="C26" s="256" t="s">
        <v>21</v>
      </c>
      <c r="D26" s="256" t="s">
        <v>22</v>
      </c>
      <c r="E26" s="256" t="s">
        <v>21</v>
      </c>
      <c r="F26" s="256" t="s">
        <v>22</v>
      </c>
      <c r="G26" s="256" t="s">
        <v>21</v>
      </c>
      <c r="H26" s="256" t="s">
        <v>22</v>
      </c>
      <c r="I26" s="256" t="s">
        <v>21</v>
      </c>
      <c r="J26" s="256" t="s">
        <v>22</v>
      </c>
      <c r="K26" s="256" t="s">
        <v>21</v>
      </c>
      <c r="L26" s="256" t="s">
        <v>22</v>
      </c>
      <c r="M26" s="256" t="s">
        <v>21</v>
      </c>
      <c r="N26" s="256" t="s">
        <v>22</v>
      </c>
      <c r="O26" s="256" t="s">
        <v>21</v>
      </c>
      <c r="P26" s="256" t="s">
        <v>22</v>
      </c>
      <c r="Q26" s="256" t="s">
        <v>21</v>
      </c>
      <c r="R26" s="256" t="s">
        <v>22</v>
      </c>
      <c r="S26" s="256" t="s">
        <v>21</v>
      </c>
      <c r="T26" s="256" t="s">
        <v>22</v>
      </c>
      <c r="U26" s="256" t="s">
        <v>21</v>
      </c>
      <c r="V26" s="256" t="s">
        <v>22</v>
      </c>
      <c r="W26" s="256" t="s">
        <v>21</v>
      </c>
      <c r="X26" s="256" t="s">
        <v>22</v>
      </c>
      <c r="Y26" s="256" t="s">
        <v>21</v>
      </c>
      <c r="Z26" s="256" t="s">
        <v>22</v>
      </c>
      <c r="AA26" s="256" t="s">
        <v>21</v>
      </c>
      <c r="AB26" s="256" t="s">
        <v>22</v>
      </c>
      <c r="AC26" s="256" t="s">
        <v>21</v>
      </c>
      <c r="AD26" s="256" t="s">
        <v>22</v>
      </c>
      <c r="AE26" s="245" t="s">
        <v>21</v>
      </c>
      <c r="AF26" s="245" t="s">
        <v>22</v>
      </c>
      <c r="AG26" s="363"/>
      <c r="AH26" s="363"/>
      <c r="AI26" s="253" t="s">
        <v>21</v>
      </c>
      <c r="AJ26" s="253" t="s">
        <v>22</v>
      </c>
      <c r="AK26" s="247" t="s">
        <v>438</v>
      </c>
      <c r="AL26" s="242"/>
    </row>
    <row r="27" spans="1:38" ht="18" customHeight="1">
      <c r="A27" s="249" t="s">
        <v>1565</v>
      </c>
      <c r="B27" s="249">
        <f>B17</f>
        <v>26</v>
      </c>
      <c r="C27" s="249">
        <f>'[2]LP I'!Y135</f>
        <v>0</v>
      </c>
      <c r="D27" s="249">
        <f>'[2]LP I'!Z135</f>
        <v>0</v>
      </c>
      <c r="E27" s="249">
        <f>'[2]LP I'!Y136+'[2]LP I'!Y146+'[2]LP I'!Y151</f>
        <v>3</v>
      </c>
      <c r="F27" s="249">
        <f>'[2]LP I'!Z136+'[2]LP I'!Z146+'[2]LP I'!Z151</f>
        <v>0</v>
      </c>
      <c r="G27" s="250">
        <f>'[2]LP I'!Y137+'[2]LP I'!Y138</f>
        <v>0</v>
      </c>
      <c r="H27" s="250">
        <f>'[2]LP I'!Z137+'[2]LP I'!Z138</f>
        <v>16</v>
      </c>
      <c r="I27" s="249">
        <f>'[2]LP I'!Y143</f>
        <v>1</v>
      </c>
      <c r="J27" s="249">
        <f>'[2]LP I'!Z143</f>
        <v>0</v>
      </c>
      <c r="K27" s="250">
        <f>'[2]LP I'!Y144</f>
        <v>3</v>
      </c>
      <c r="L27" s="250">
        <f>'[2]LP I'!Z144</f>
        <v>1</v>
      </c>
      <c r="M27" s="249">
        <f>'[2]LP I'!Y147</f>
        <v>2</v>
      </c>
      <c r="N27" s="249">
        <f>'[2]LP I'!Z147</f>
        <v>2</v>
      </c>
      <c r="O27" s="249">
        <f>'[2]LP I'!Y153</f>
        <v>2</v>
      </c>
      <c r="P27" s="249">
        <f>'[2]LP I'!Z153</f>
        <v>0</v>
      </c>
      <c r="Q27" s="249">
        <f>'[2]LP I'!Y154</f>
        <v>0</v>
      </c>
      <c r="R27" s="249">
        <f>'[2]LP I'!Z154</f>
        <v>0</v>
      </c>
      <c r="S27" s="250">
        <f>'[2]LP I'!Y152</f>
        <v>8</v>
      </c>
      <c r="T27" s="250">
        <f>'[2]LP I'!Z152</f>
        <v>1</v>
      </c>
      <c r="U27" s="249">
        <f>'[2]LP I'!Y150</f>
        <v>9</v>
      </c>
      <c r="V27" s="249">
        <f>'[2]LP I'!Z150</f>
        <v>5</v>
      </c>
      <c r="W27" s="249">
        <f>'[2]LP I'!Y155</f>
        <v>0</v>
      </c>
      <c r="X27" s="249">
        <f>'[2]LP I'!Z155</f>
        <v>0</v>
      </c>
      <c r="Y27" s="249">
        <f>'[2]LP I'!Y156</f>
        <v>0</v>
      </c>
      <c r="Z27" s="249">
        <f>'[2]LP I'!Z156</f>
        <v>2</v>
      </c>
      <c r="AA27" s="251">
        <f>'[2]LP I'!Y157</f>
        <v>13</v>
      </c>
      <c r="AB27" s="251">
        <f>'[2]LP I'!Z157</f>
        <v>6</v>
      </c>
      <c r="AC27" s="251">
        <f>'[2]LP I'!Y139+'[2]LP I'!Y140+'[2]LP I'!Y141+'[2]LP I'!Y142+'[2]LP I'!Y145+'[2]LP I'!Y148+'[2]LP I'!Y149</f>
        <v>21</v>
      </c>
      <c r="AD27" s="251">
        <f>'[2]LP I'!Z139+'[2]LP I'!Z140+'[2]LP I'!Z141+'[2]LP I'!Z142+'[2]LP I'!Z145+'[2]LP I'!Z148+'[2]LP I'!Z149</f>
        <v>23</v>
      </c>
      <c r="AE27" s="235">
        <f>C27+E27+G27+I27+K27+M27+O27+Q27+S27+U27+W27+Y27+AA27+AC27</f>
        <v>62</v>
      </c>
      <c r="AF27" s="235">
        <f>D27+F27+H27+J27+L27+N27+P27+R27+T27+V27+X27+Z27+AB27+AD27</f>
        <v>56</v>
      </c>
      <c r="AG27" s="362">
        <f>SUM(AE27:AF27)</f>
        <v>118</v>
      </c>
      <c r="AH27" s="362"/>
      <c r="AI27" s="235">
        <f>[2]SMPTSN!AG8</f>
        <v>2</v>
      </c>
      <c r="AJ27" s="235">
        <f>[2]SMPTSN!AH8</f>
        <v>2</v>
      </c>
      <c r="AK27" s="257">
        <f>AI27+AJ27</f>
        <v>4</v>
      </c>
      <c r="AL27" s="242"/>
    </row>
    <row r="28" spans="1:38" ht="18" customHeight="1">
      <c r="A28" s="249" t="s">
        <v>1566</v>
      </c>
      <c r="B28" s="249">
        <f>B18</f>
        <v>30</v>
      </c>
      <c r="C28" s="249">
        <f>'[2]LP II'!Y133</f>
        <v>0</v>
      </c>
      <c r="D28" s="249">
        <f>'[2]LP II'!Z133</f>
        <v>0</v>
      </c>
      <c r="E28" s="249">
        <f>'[2]LP II'!Y134+'[2]LP II'!Y144+'[2]LP II'!Y149</f>
        <v>0</v>
      </c>
      <c r="F28" s="249">
        <f>'[2]LP II'!Z134+'[2]LP II'!Z144+'[2]LP II'!Z149</f>
        <v>0</v>
      </c>
      <c r="G28" s="250">
        <f>'[2]LP II'!Y135+'[2]LP II'!Y136</f>
        <v>0</v>
      </c>
      <c r="H28" s="250">
        <f>'[2]LP II'!Z135+'[2]LP II'!Z136</f>
        <v>0</v>
      </c>
      <c r="I28" s="249">
        <f>'[2]LP II'!Y141</f>
        <v>0</v>
      </c>
      <c r="J28" s="249">
        <f>'[2]LP II'!Z141</f>
        <v>0</v>
      </c>
      <c r="K28" s="250">
        <f>'[2]LP II'!Y142</f>
        <v>0</v>
      </c>
      <c r="L28" s="250">
        <f>'[2]LP II'!Z142</f>
        <v>0</v>
      </c>
      <c r="M28" s="249">
        <f>'[2]LP II'!Y145</f>
        <v>0</v>
      </c>
      <c r="N28" s="249">
        <f>'[2]LP II'!Z145</f>
        <v>0</v>
      </c>
      <c r="O28" s="249">
        <f>'[2]LP II'!Y151</f>
        <v>0</v>
      </c>
      <c r="P28" s="249">
        <f>'[2]LP II'!Z151</f>
        <v>0</v>
      </c>
      <c r="Q28" s="249">
        <f>'[2]LP II'!Y152</f>
        <v>0</v>
      </c>
      <c r="R28" s="249">
        <f>'[2]LP II'!Z152</f>
        <v>0</v>
      </c>
      <c r="S28" s="249">
        <f>'[2]LP II'!Y150</f>
        <v>0</v>
      </c>
      <c r="T28" s="249">
        <f>'[2]LP II'!Z150</f>
        <v>0</v>
      </c>
      <c r="U28" s="249">
        <f>'[2]LP II'!Y148</f>
        <v>0</v>
      </c>
      <c r="V28" s="249">
        <f>'[2]LP II'!Z148</f>
        <v>0</v>
      </c>
      <c r="W28" s="249">
        <f>'[2]LP II'!Y153</f>
        <v>0</v>
      </c>
      <c r="X28" s="249">
        <f>'[2]LP II'!Z153</f>
        <v>0</v>
      </c>
      <c r="Y28" s="249">
        <f>'[2]LP II'!Y154</f>
        <v>0</v>
      </c>
      <c r="Z28" s="249">
        <f>'[2]LP II'!Z154</f>
        <v>0</v>
      </c>
      <c r="AA28" s="249">
        <f>'[2]LP II'!Y155</f>
        <v>0</v>
      </c>
      <c r="AB28" s="249">
        <f>'[2]LP II'!Z155</f>
        <v>0</v>
      </c>
      <c r="AC28" s="251">
        <f>'[2]LP II'!Y137+'[2]LP II'!Y138+'[2]LP II'!Y139+'[2]LP II'!Y140+'[2]LP II'!Y143+'[2]LP II'!Y146+'[2]LP II'!Y147</f>
        <v>0</v>
      </c>
      <c r="AD28" s="251">
        <f>'[2]LP II'!Z137+'[2]LP II'!Z138+'[2]LP II'!Z139+'[2]LP II'!Z140+'[2]LP II'!Z143+'[2]LP II'!Z146+'[2]LP II'!Z147</f>
        <v>0</v>
      </c>
      <c r="AE28" s="235">
        <f t="shared" ref="AE28:AF31" si="17">C28+E28+G28+I28+K28+M28+O28+Q28+S28+U28+W28+Y28+AA28+AC28</f>
        <v>0</v>
      </c>
      <c r="AF28" s="235">
        <f t="shared" si="17"/>
        <v>0</v>
      </c>
      <c r="AG28" s="362">
        <f t="shared" ref="AG28:AG32" si="18">SUM(AE28:AF28)</f>
        <v>0</v>
      </c>
      <c r="AH28" s="362"/>
      <c r="AI28" s="235">
        <f>[2]SMPTSN!AG9</f>
        <v>2</v>
      </c>
      <c r="AJ28" s="235">
        <f>[2]SMPTSN!AH9</f>
        <v>1</v>
      </c>
      <c r="AK28" s="257">
        <f t="shared" ref="AK28:AK31" si="19">AI28+AJ28</f>
        <v>3</v>
      </c>
      <c r="AL28" s="223"/>
    </row>
    <row r="29" spans="1:38" ht="18" customHeight="1">
      <c r="A29" s="249" t="s">
        <v>1567</v>
      </c>
      <c r="B29" s="249">
        <f>B19</f>
        <v>26</v>
      </c>
      <c r="C29" s="249">
        <f>'[2]LP III'!Y125</f>
        <v>0</v>
      </c>
      <c r="D29" s="249">
        <f>'[2]LP III'!Z125</f>
        <v>0</v>
      </c>
      <c r="E29" s="249">
        <f>'[2]LP III'!Y126+'[2]LP III'!Y136+'[2]LP III'!Y141</f>
        <v>2</v>
      </c>
      <c r="F29" s="249">
        <f>'[2]LP III'!Z126+'[2]LP III'!Z136+'[2]LP III'!Z141</f>
        <v>0</v>
      </c>
      <c r="G29" s="250">
        <f>'[2]LP III'!Y127+'[2]LP III'!Y128</f>
        <v>0</v>
      </c>
      <c r="H29" s="250">
        <f>'[2]LP III'!Z127+'[2]LP III'!Z128</f>
        <v>16</v>
      </c>
      <c r="I29" s="249">
        <f>'[2]LP III'!Y133</f>
        <v>0</v>
      </c>
      <c r="J29" s="249">
        <f>'[2]LP III'!Z133</f>
        <v>1</v>
      </c>
      <c r="K29" s="250">
        <f>'[2]LP III'!Y134</f>
        <v>10</v>
      </c>
      <c r="L29" s="250">
        <f>'[2]LP III'!Z134</f>
        <v>2</v>
      </c>
      <c r="M29" s="249">
        <f>'[2]LP III'!Y137</f>
        <v>1</v>
      </c>
      <c r="N29" s="249">
        <f>'[2]LP III'!Z137</f>
        <v>2</v>
      </c>
      <c r="O29" s="249">
        <f>'[2]LP III'!Y143</f>
        <v>0</v>
      </c>
      <c r="P29" s="249">
        <f>'[2]LP III'!Z143</f>
        <v>0</v>
      </c>
      <c r="Q29" s="249">
        <f>'[2]LP III'!Y144</f>
        <v>1</v>
      </c>
      <c r="R29" s="249">
        <f>'[2]LP III'!Z144</f>
        <v>0</v>
      </c>
      <c r="S29" s="249">
        <f>'[2]LP III'!Y142</f>
        <v>5</v>
      </c>
      <c r="T29" s="249">
        <f>'[2]LP III'!Z142</f>
        <v>0</v>
      </c>
      <c r="U29" s="249">
        <f>'[2]LP III'!Y140</f>
        <v>10</v>
      </c>
      <c r="V29" s="249">
        <f>'[2]LP III'!Z140</f>
        <v>3</v>
      </c>
      <c r="W29" s="249">
        <f>'[2]LP III'!Y145</f>
        <v>0</v>
      </c>
      <c r="X29" s="249">
        <f>'[2]LP III'!Z145</f>
        <v>0</v>
      </c>
      <c r="Y29" s="249">
        <f>'[2]LP III'!Y146</f>
        <v>0</v>
      </c>
      <c r="Z29" s="249">
        <f>'[2]LP III'!Z146</f>
        <v>0</v>
      </c>
      <c r="AA29" s="249">
        <f>'[2]LP III'!Y147</f>
        <v>10</v>
      </c>
      <c r="AB29" s="249">
        <f>'[2]LP III'!Z147</f>
        <v>5</v>
      </c>
      <c r="AC29" s="251">
        <f>'[2]LP III'!Y129+'[2]LP III'!Y130+'[2]LP III'!Y131+'[2]LP III'!Y132+'[2]LP III'!Y138+'[2]LP III'!Y139+'[2]LP III'!Y135</f>
        <v>24</v>
      </c>
      <c r="AD29" s="251">
        <f>'[2]LP III'!Z129+'[2]LP III'!Z130+'[2]LP III'!Z131+'[2]LP III'!Z132+'[2]LP III'!Z138+'[2]LP III'!Z139+'[2]LP III'!Z135</f>
        <v>20</v>
      </c>
      <c r="AE29" s="235">
        <f t="shared" si="17"/>
        <v>63</v>
      </c>
      <c r="AF29" s="235">
        <f t="shared" si="17"/>
        <v>49</v>
      </c>
      <c r="AG29" s="362">
        <f t="shared" si="18"/>
        <v>112</v>
      </c>
      <c r="AH29" s="362"/>
      <c r="AI29" s="235">
        <f>[2]SMPTSN!AG10</f>
        <v>6</v>
      </c>
      <c r="AJ29" s="235">
        <f>[2]SMPTSN!AH10</f>
        <v>1</v>
      </c>
      <c r="AK29" s="257">
        <f t="shared" si="19"/>
        <v>7</v>
      </c>
      <c r="AL29" s="223"/>
    </row>
    <row r="30" spans="1:38" ht="18" customHeight="1">
      <c r="A30" s="249" t="s">
        <v>1568</v>
      </c>
      <c r="B30" s="249">
        <f>B20</f>
        <v>26</v>
      </c>
      <c r="C30" s="249">
        <f>'[2]LP IV'!Y127</f>
        <v>0</v>
      </c>
      <c r="D30" s="249">
        <f>'[2]LP IV'!Z127</f>
        <v>0</v>
      </c>
      <c r="E30" s="249">
        <f>'[2]LP IV'!Y128+'[2]LP IV'!Y138+'[2]LP IV'!Y143</f>
        <v>0</v>
      </c>
      <c r="F30" s="249">
        <f>'[2]LP IV'!Z128+'[2]LP IV'!Z138+'[2]LP IV'!Z143</f>
        <v>0</v>
      </c>
      <c r="G30" s="250">
        <f>'[2]LP IV'!Y129+'[2]LP IV'!Y130</f>
        <v>0</v>
      </c>
      <c r="H30" s="250">
        <f>'[2]LP IV'!Z129+'[2]LP IV'!Z130</f>
        <v>0</v>
      </c>
      <c r="I30" s="249">
        <f>'[2]LP IV'!Y135</f>
        <v>0</v>
      </c>
      <c r="J30" s="249">
        <f>'[2]LP IV'!Z135</f>
        <v>0</v>
      </c>
      <c r="K30" s="250">
        <f>'[2]LP IV'!Y136</f>
        <v>0</v>
      </c>
      <c r="L30" s="250">
        <f>'[2]LP IV'!Z136</f>
        <v>0</v>
      </c>
      <c r="M30" s="249">
        <f>'[2]LP IV'!Y139</f>
        <v>0</v>
      </c>
      <c r="N30" s="249">
        <f>'[2]LP IV'!Z139</f>
        <v>0</v>
      </c>
      <c r="O30" s="249">
        <f>'[2]LP IV'!Y145</f>
        <v>0</v>
      </c>
      <c r="P30" s="249">
        <f>'[2]LP IV'!Z145</f>
        <v>0</v>
      </c>
      <c r="Q30" s="249">
        <f>'[2]LP IV'!Y146</f>
        <v>0</v>
      </c>
      <c r="R30" s="249">
        <f>'[2]LP IV'!Z146</f>
        <v>0</v>
      </c>
      <c r="S30" s="249">
        <f>'[2]LP IV'!Y144</f>
        <v>0</v>
      </c>
      <c r="T30" s="249">
        <f>'[2]LP IV'!Z144</f>
        <v>0</v>
      </c>
      <c r="U30" s="249">
        <f>'[2]LP IV'!Y142</f>
        <v>0</v>
      </c>
      <c r="V30" s="249">
        <f>'[2]LP IV'!Z142</f>
        <v>0</v>
      </c>
      <c r="W30" s="249">
        <f>'[2]LP IV'!Y147</f>
        <v>0</v>
      </c>
      <c r="X30" s="249">
        <f>'[2]LP IV'!Z147</f>
        <v>0</v>
      </c>
      <c r="Y30" s="249">
        <f>'[2]LP IV'!Y148</f>
        <v>0</v>
      </c>
      <c r="Z30" s="249">
        <f>'[2]LP IV'!Z148</f>
        <v>0</v>
      </c>
      <c r="AA30" s="249">
        <f>'[2]LP IV'!Y149</f>
        <v>0</v>
      </c>
      <c r="AB30" s="249">
        <f>'[2]LP IV'!Z149</f>
        <v>0</v>
      </c>
      <c r="AC30" s="251">
        <f>'[2]LP IV'!Y131+'[2]LP IV'!Y132+'[2]LP IV'!Y133+'[2]LP IV'!Y134+'[2]LP IV'!Y137+'[2]LP IV'!Y140+'[2]LP IV'!Y141</f>
        <v>0</v>
      </c>
      <c r="AD30" s="251">
        <f>'[2]LP IV'!Z131+'[2]LP IV'!Z132+'[2]LP IV'!Z133+'[2]LP IV'!Z134+'[2]LP IV'!Z137+'[2]LP IV'!Z140+'[2]LP IV'!Z141</f>
        <v>0</v>
      </c>
      <c r="AE30" s="235">
        <f t="shared" si="17"/>
        <v>0</v>
      </c>
      <c r="AF30" s="235">
        <f t="shared" si="17"/>
        <v>0</v>
      </c>
      <c r="AG30" s="362">
        <f t="shared" si="18"/>
        <v>0</v>
      </c>
      <c r="AH30" s="362"/>
      <c r="AI30" s="235">
        <f>[2]SMPTSN!AG11</f>
        <v>0</v>
      </c>
      <c r="AJ30" s="235">
        <f>[2]SMPTSN!AH11</f>
        <v>0</v>
      </c>
      <c r="AK30" s="257">
        <f t="shared" si="19"/>
        <v>0</v>
      </c>
      <c r="AL30" s="223"/>
    </row>
    <row r="31" spans="1:38" ht="18" customHeight="1">
      <c r="A31" s="249" t="s">
        <v>1569</v>
      </c>
      <c r="B31" s="249">
        <f>B21</f>
        <v>20</v>
      </c>
      <c r="C31" s="249">
        <f>'[2]LP V'!Y115</f>
        <v>0</v>
      </c>
      <c r="D31" s="249">
        <f>'[2]LP V'!Z115</f>
        <v>0</v>
      </c>
      <c r="E31" s="249">
        <f>'[2]LP V'!Y116+'[2]LP V'!Y126+'[2]LP V'!Y131</f>
        <v>0</v>
      </c>
      <c r="F31" s="249">
        <f>'[2]LP V'!Z116+'[2]LP V'!Z126+'[2]LP V'!Z131</f>
        <v>0</v>
      </c>
      <c r="G31" s="250">
        <f>'[2]LP V'!Y117+'[2]LP V'!Y118</f>
        <v>0</v>
      </c>
      <c r="H31" s="250">
        <f>'[2]LP V'!Z117+'[2]LP V'!Z118</f>
        <v>12</v>
      </c>
      <c r="I31" s="249">
        <f>'[2]LP V'!Y123</f>
        <v>0</v>
      </c>
      <c r="J31" s="249">
        <f>'[2]LP V'!Z123</f>
        <v>0</v>
      </c>
      <c r="K31" s="250">
        <f>'[2]LP V'!Y124</f>
        <v>5</v>
      </c>
      <c r="L31" s="250">
        <f>'[2]LP V'!Z124</f>
        <v>1</v>
      </c>
      <c r="M31" s="249">
        <f>'[2]LP V'!Y127</f>
        <v>3</v>
      </c>
      <c r="N31" s="249">
        <f>'[2]LP V'!Z127</f>
        <v>1</v>
      </c>
      <c r="O31" s="249">
        <f>'[2]LP V'!Y133</f>
        <v>0</v>
      </c>
      <c r="P31" s="249">
        <f>'[2]LP V'!Z133</f>
        <v>0</v>
      </c>
      <c r="Q31" s="249">
        <f>'[2]LP V'!Y134</f>
        <v>1</v>
      </c>
      <c r="R31" s="249">
        <f>'[2]LP V'!Z134</f>
        <v>0</v>
      </c>
      <c r="S31" s="249">
        <f>'[2]LP V'!Y132</f>
        <v>3</v>
      </c>
      <c r="T31" s="249">
        <f>'[2]LP V'!Z132</f>
        <v>1</v>
      </c>
      <c r="U31" s="249">
        <f>'[2]LP V'!Y130</f>
        <v>3</v>
      </c>
      <c r="V31" s="249">
        <f>'[2]LP V'!Z130</f>
        <v>0</v>
      </c>
      <c r="W31" s="249">
        <f>'[2]LP V'!Y135</f>
        <v>0</v>
      </c>
      <c r="X31" s="249">
        <f>'[2]LP V'!Z135</f>
        <v>0</v>
      </c>
      <c r="Y31" s="249">
        <f>'[2]LP V'!Y136</f>
        <v>0</v>
      </c>
      <c r="Z31" s="249">
        <f>'[2]LP V'!Z136</f>
        <v>1</v>
      </c>
      <c r="AA31" s="249">
        <f>'[2]LP V'!Y137</f>
        <v>6</v>
      </c>
      <c r="AB31" s="249">
        <f>'[2]LP V'!Z137</f>
        <v>13</v>
      </c>
      <c r="AC31" s="251">
        <f>'[2]LP V'!Y119+'[2]LP V'!Y120+'[2]LP V'!Y121+'[2]LP V'!Y122+'[2]LP V'!Y125+'[2]LP V'!Y128+'[2]LP V'!Y129</f>
        <v>11</v>
      </c>
      <c r="AD31" s="251">
        <f>'[2]LP V'!Z119+'[2]LP V'!Z120+'[2]LP V'!Z121+'[2]LP V'!Z122+'[2]LP V'!Z125+'[2]LP V'!Z128+'[2]LP V'!Z129</f>
        <v>11</v>
      </c>
      <c r="AE31" s="235">
        <f t="shared" si="17"/>
        <v>32</v>
      </c>
      <c r="AF31" s="235">
        <f t="shared" si="17"/>
        <v>40</v>
      </c>
      <c r="AG31" s="362">
        <f t="shared" si="18"/>
        <v>72</v>
      </c>
      <c r="AH31" s="362"/>
      <c r="AI31" s="235">
        <f>[2]SMPTSN!AG12</f>
        <v>3</v>
      </c>
      <c r="AJ31" s="235">
        <f>[2]SMPTSN!AH12</f>
        <v>4</v>
      </c>
      <c r="AK31" s="257">
        <f t="shared" si="19"/>
        <v>7</v>
      </c>
      <c r="AL31" s="223"/>
    </row>
    <row r="32" spans="1:38" ht="18" customHeight="1">
      <c r="A32" s="245" t="s">
        <v>1570</v>
      </c>
      <c r="B32" s="245">
        <f t="shared" ref="B32:AF32" si="20">SUM(B27:B31)</f>
        <v>128</v>
      </c>
      <c r="C32" s="245">
        <f t="shared" si="20"/>
        <v>0</v>
      </c>
      <c r="D32" s="245">
        <f t="shared" si="20"/>
        <v>0</v>
      </c>
      <c r="E32" s="245">
        <f t="shared" si="20"/>
        <v>5</v>
      </c>
      <c r="F32" s="245">
        <f t="shared" si="20"/>
        <v>0</v>
      </c>
      <c r="G32" s="245">
        <f t="shared" si="20"/>
        <v>0</v>
      </c>
      <c r="H32" s="245">
        <f t="shared" si="20"/>
        <v>44</v>
      </c>
      <c r="I32" s="245">
        <f t="shared" si="20"/>
        <v>1</v>
      </c>
      <c r="J32" s="245">
        <f t="shared" si="20"/>
        <v>1</v>
      </c>
      <c r="K32" s="245">
        <f t="shared" si="20"/>
        <v>18</v>
      </c>
      <c r="L32" s="245">
        <f t="shared" si="20"/>
        <v>4</v>
      </c>
      <c r="M32" s="245">
        <f t="shared" si="20"/>
        <v>6</v>
      </c>
      <c r="N32" s="245">
        <f t="shared" si="20"/>
        <v>5</v>
      </c>
      <c r="O32" s="245">
        <f t="shared" si="20"/>
        <v>2</v>
      </c>
      <c r="P32" s="245">
        <f t="shared" si="20"/>
        <v>0</v>
      </c>
      <c r="Q32" s="245">
        <f t="shared" si="20"/>
        <v>2</v>
      </c>
      <c r="R32" s="245">
        <f t="shared" si="20"/>
        <v>0</v>
      </c>
      <c r="S32" s="245">
        <f t="shared" si="20"/>
        <v>16</v>
      </c>
      <c r="T32" s="245">
        <f t="shared" si="20"/>
        <v>2</v>
      </c>
      <c r="U32" s="245">
        <f t="shared" si="20"/>
        <v>22</v>
      </c>
      <c r="V32" s="245">
        <f t="shared" si="20"/>
        <v>8</v>
      </c>
      <c r="W32" s="245">
        <f t="shared" si="20"/>
        <v>0</v>
      </c>
      <c r="X32" s="245">
        <f t="shared" si="20"/>
        <v>0</v>
      </c>
      <c r="Y32" s="245">
        <f t="shared" si="20"/>
        <v>0</v>
      </c>
      <c r="Z32" s="245">
        <f t="shared" si="20"/>
        <v>3</v>
      </c>
      <c r="AA32" s="245">
        <f t="shared" si="20"/>
        <v>29</v>
      </c>
      <c r="AB32" s="245">
        <f t="shared" si="20"/>
        <v>24</v>
      </c>
      <c r="AC32" s="245">
        <f t="shared" si="20"/>
        <v>56</v>
      </c>
      <c r="AD32" s="245">
        <f t="shared" si="20"/>
        <v>54</v>
      </c>
      <c r="AE32" s="252">
        <f t="shared" si="20"/>
        <v>157</v>
      </c>
      <c r="AF32" s="252">
        <f t="shared" si="20"/>
        <v>145</v>
      </c>
      <c r="AG32" s="363">
        <f t="shared" si="18"/>
        <v>302</v>
      </c>
      <c r="AH32" s="363"/>
      <c r="AI32" s="245">
        <f>SUM(AI27:AI31)</f>
        <v>13</v>
      </c>
      <c r="AJ32" s="245">
        <f>SUM(AJ27:AJ31)</f>
        <v>8</v>
      </c>
      <c r="AK32" s="253">
        <f>SUM(AK27:AK31)</f>
        <v>21</v>
      </c>
    </row>
    <row r="33" spans="1:34" ht="15.75" customHeight="1">
      <c r="A33" s="364" t="s">
        <v>1584</v>
      </c>
      <c r="B33" s="364"/>
      <c r="C33" s="364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AG33" s="254"/>
      <c r="AH33" s="254"/>
    </row>
    <row r="34" spans="1:34" ht="13.5" customHeight="1">
      <c r="A34" s="361" t="s">
        <v>1585</v>
      </c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Y34" s="223" t="s">
        <v>1586</v>
      </c>
    </row>
    <row r="35" spans="1:34" ht="20.25" customHeight="1"/>
    <row r="37" spans="1:34" ht="18" customHeight="1">
      <c r="A37" s="360" t="s">
        <v>1587</v>
      </c>
      <c r="B37" s="360"/>
      <c r="C37" s="360"/>
      <c r="D37" s="360"/>
      <c r="E37" s="360"/>
      <c r="F37" s="360"/>
      <c r="G37" s="360"/>
      <c r="H37" s="360"/>
      <c r="I37" s="360"/>
      <c r="J37" s="360"/>
      <c r="L37" s="360" t="s">
        <v>1588</v>
      </c>
      <c r="M37" s="360"/>
      <c r="N37" s="360"/>
      <c r="O37" s="360"/>
      <c r="P37" s="360"/>
      <c r="Q37" s="360"/>
      <c r="R37" s="360"/>
      <c r="S37" s="360"/>
      <c r="T37" s="360"/>
      <c r="Y37" s="258" t="s">
        <v>1589</v>
      </c>
    </row>
    <row r="38" spans="1:34" ht="15.75" customHeight="1">
      <c r="A38" s="361" t="s">
        <v>1590</v>
      </c>
      <c r="B38" s="361"/>
      <c r="C38" s="361"/>
      <c r="D38" s="361"/>
      <c r="E38" s="361"/>
      <c r="F38" s="361"/>
      <c r="G38" s="361"/>
      <c r="H38" s="361"/>
      <c r="I38" s="361"/>
      <c r="J38" s="361"/>
      <c r="L38" s="361" t="s">
        <v>1591</v>
      </c>
      <c r="M38" s="361"/>
      <c r="N38" s="361"/>
      <c r="O38" s="361"/>
      <c r="P38" s="361"/>
      <c r="Q38" s="361"/>
      <c r="R38" s="361"/>
      <c r="S38" s="361"/>
      <c r="T38" s="361"/>
      <c r="Y38" s="223" t="s">
        <v>1592</v>
      </c>
    </row>
  </sheetData>
  <mergeCells count="80">
    <mergeCell ref="AD4:AD5"/>
    <mergeCell ref="AE4:AE5"/>
    <mergeCell ref="A1:AK1"/>
    <mergeCell ref="A2:AK2"/>
    <mergeCell ref="A4:A5"/>
    <mergeCell ref="B4:B5"/>
    <mergeCell ref="C4:E4"/>
    <mergeCell ref="F4:H4"/>
    <mergeCell ref="I4:K4"/>
    <mergeCell ref="L4:N4"/>
    <mergeCell ref="O4:Q4"/>
    <mergeCell ref="R4:S4"/>
    <mergeCell ref="H12:I12"/>
    <mergeCell ref="T4:V4"/>
    <mergeCell ref="W4:Y4"/>
    <mergeCell ref="Z4:AB4"/>
    <mergeCell ref="AC4:AC5"/>
    <mergeCell ref="AF4:AF5"/>
    <mergeCell ref="AG4:AG5"/>
    <mergeCell ref="AH4:AH5"/>
    <mergeCell ref="AI4:AI5"/>
    <mergeCell ref="AJ4:AK4"/>
    <mergeCell ref="A14:A16"/>
    <mergeCell ref="B14:B16"/>
    <mergeCell ref="C14:AH14"/>
    <mergeCell ref="AI14:AK15"/>
    <mergeCell ref="C15:D15"/>
    <mergeCell ref="E15:F15"/>
    <mergeCell ref="G15:H15"/>
    <mergeCell ref="I15:J15"/>
    <mergeCell ref="K15:L15"/>
    <mergeCell ref="M15:N15"/>
    <mergeCell ref="AG18:AH18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6"/>
    <mergeCell ref="AG17:AH17"/>
    <mergeCell ref="AG19:AH19"/>
    <mergeCell ref="AG20:AH20"/>
    <mergeCell ref="AG21:AH21"/>
    <mergeCell ref="AG22:AH22"/>
    <mergeCell ref="A24:A26"/>
    <mergeCell ref="B24:B26"/>
    <mergeCell ref="C24:AH24"/>
    <mergeCell ref="U25:V25"/>
    <mergeCell ref="W25:X25"/>
    <mergeCell ref="Y25:Z25"/>
    <mergeCell ref="AG28:AH28"/>
    <mergeCell ref="AI24:AK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AA25:AB25"/>
    <mergeCell ref="AC25:AD25"/>
    <mergeCell ref="AE25:AF25"/>
    <mergeCell ref="AG25:AH26"/>
    <mergeCell ref="AG27:AH27"/>
    <mergeCell ref="A37:J37"/>
    <mergeCell ref="L37:T37"/>
    <mergeCell ref="A38:J38"/>
    <mergeCell ref="L38:T38"/>
    <mergeCell ref="AG29:AH29"/>
    <mergeCell ref="AG30:AH30"/>
    <mergeCell ref="AG31:AH31"/>
    <mergeCell ref="AG32:AH32"/>
    <mergeCell ref="A33:T33"/>
    <mergeCell ref="A34:T34"/>
  </mergeCells>
  <printOptions horizontalCentered="1"/>
  <pageMargins left="0" right="0" top="0.35433070866141736" bottom="0" header="0.31496062992125984" footer="0.31496062992125984"/>
  <pageSetup paperSize="9" scale="73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LP I</vt:lpstr>
      <vt:lpstr>LP II</vt:lpstr>
      <vt:lpstr>LP III</vt:lpstr>
      <vt:lpstr>LP IV</vt:lpstr>
      <vt:lpstr>LP V</vt:lpstr>
      <vt:lpstr>STATISTIK</vt:lpstr>
      <vt:lpstr>DaBaLP</vt:lpstr>
      <vt:lpstr>DaBaLP1</vt:lpstr>
      <vt:lpstr>DaBaLP2</vt:lpstr>
      <vt:lpstr>DaBaLP3</vt:lpstr>
      <vt:lpstr>DaBaLP4</vt:lpstr>
      <vt:lpstr>'LP I'!Print_Area</vt:lpstr>
      <vt:lpstr>'LP II'!Print_Area</vt:lpstr>
      <vt:lpstr>STATISTIK!Print_Area</vt:lpstr>
      <vt:lpstr>'LP I'!Print_Titles</vt:lpstr>
      <vt:lpstr>'LP II'!Print_Titles</vt:lpstr>
      <vt:lpstr>'LP III'!Print_Titles</vt:lpstr>
      <vt:lpstr>'LP IV'!Print_Titles</vt:lpstr>
      <vt:lpstr>'LP V'!Print_Titles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Win10</cp:lastModifiedBy>
  <dcterms:created xsi:type="dcterms:W3CDTF">2022-08-07T11:24:39Z</dcterms:created>
  <dcterms:modified xsi:type="dcterms:W3CDTF">2022-08-09T11:25:20Z</dcterms:modified>
</cp:coreProperties>
</file>