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3" windowHeight="8793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<sst xmlns="http://schemas.openxmlformats.org/spreadsheetml/2006/main" count="249" uniqueCount="55">
  <si>
    <t>Index</t>
  </si>
  <si>
    <t>Anode</t>
  </si>
  <si>
    <t>Cathode</t>
  </si>
  <si>
    <t>O</t>
  </si>
  <si>
    <t>N</t>
  </si>
  <si>
    <t>B</t>
  </si>
  <si>
    <t>S</t>
  </si>
  <si>
    <t>P</t>
  </si>
  <si>
    <t>Specific surface area</t>
  </si>
  <si>
    <t>Pore volume</t>
  </si>
  <si>
    <r>
      <rPr>
        <sz val="12"/>
        <color theme="1"/>
        <rFont val="Times New Roman"/>
        <charset val="134"/>
      </rPr>
      <t>V</t>
    </r>
    <r>
      <rPr>
        <vertAlign val="subscript"/>
        <sz val="12"/>
        <color theme="1"/>
        <rFont val="Times New Roman"/>
        <charset val="134"/>
      </rPr>
      <t>mes/mac</t>
    </r>
  </si>
  <si>
    <r>
      <rPr>
        <sz val="12"/>
        <color theme="1"/>
        <rFont val="Times New Roman"/>
        <charset val="134"/>
      </rPr>
      <t>I</t>
    </r>
    <r>
      <rPr>
        <vertAlign val="subscript"/>
        <sz val="12"/>
        <color theme="1"/>
        <rFont val="Times New Roman"/>
        <charset val="134"/>
      </rPr>
      <t>D</t>
    </r>
    <r>
      <rPr>
        <sz val="12"/>
        <color theme="1"/>
        <rFont val="Times New Roman"/>
        <charset val="134"/>
      </rPr>
      <t>/I</t>
    </r>
    <r>
      <rPr>
        <vertAlign val="subscript"/>
        <sz val="12"/>
        <color theme="1"/>
        <rFont val="Times New Roman"/>
        <charset val="134"/>
      </rPr>
      <t>G</t>
    </r>
  </si>
  <si>
    <t>Electrolyte</t>
  </si>
  <si>
    <t>Current collector</t>
  </si>
  <si>
    <t>Active mass loading</t>
  </si>
  <si>
    <t>Potential window</t>
  </si>
  <si>
    <t>Current density</t>
  </si>
  <si>
    <t>Specific capacity</t>
  </si>
  <si>
    <t>Zn foil</t>
  </si>
  <si>
    <t>N-3D-PCN</t>
  </si>
  <si>
    <t>BN-3D-PCN</t>
  </si>
  <si>
    <t>N-HPC</t>
  </si>
  <si>
    <t>SS-0.7</t>
  </si>
  <si>
    <t>LPCS-600</t>
  </si>
  <si>
    <t>LPCS-700</t>
  </si>
  <si>
    <t>LPCS-800</t>
  </si>
  <si>
    <r>
      <rPr>
        <sz val="12"/>
        <color theme="1"/>
        <rFont val="Times New Roman"/>
        <charset val="134"/>
      </rPr>
      <t>NPCN</t>
    </r>
    <r>
      <rPr>
        <vertAlign val="subscript"/>
        <sz val="12"/>
        <color theme="1"/>
        <rFont val="Times New Roman"/>
        <charset val="134"/>
      </rPr>
      <t>750</t>
    </r>
  </si>
  <si>
    <t>SMC-700</t>
  </si>
  <si>
    <t>SMC-800</t>
  </si>
  <si>
    <t>SMC-900</t>
  </si>
  <si>
    <t>CSAC</t>
  </si>
  <si>
    <t>CNC</t>
  </si>
  <si>
    <t>N-CNC</t>
  </si>
  <si>
    <t>P-CNC</t>
  </si>
  <si>
    <t>NP-CNC</t>
  </si>
  <si>
    <t>AL-KNPC-700</t>
  </si>
  <si>
    <t>AL-KPC-800</t>
  </si>
  <si>
    <t>AL-KNPC-800</t>
  </si>
  <si>
    <t>AL-KNPC-900</t>
  </si>
  <si>
    <t>ZMDPC-600</t>
  </si>
  <si>
    <t>ZMDPC-700</t>
  </si>
  <si>
    <r>
      <rPr>
        <sz val="12"/>
        <color theme="1"/>
        <rFont val="Times New Roman"/>
        <charset val="134"/>
      </rPr>
      <t>MSHPC</t>
    </r>
    <r>
      <rPr>
        <vertAlign val="subscript"/>
        <sz val="12"/>
        <color theme="1"/>
        <rFont val="Times New Roman"/>
        <charset val="134"/>
      </rPr>
      <t>1.5-800</t>
    </r>
  </si>
  <si>
    <t>MEHC-1</t>
  </si>
  <si>
    <t>MEHC-3</t>
  </si>
  <si>
    <t>MEHC-5</t>
  </si>
  <si>
    <t>C-0.6</t>
  </si>
  <si>
    <t>CK</t>
  </si>
  <si>
    <t>CNPK</t>
  </si>
  <si>
    <t>SNPC-800</t>
  </si>
  <si>
    <t>0.63</t>
  </si>
  <si>
    <r>
      <rPr>
        <sz val="12"/>
        <color theme="1"/>
        <rFont val="Times New Roman"/>
        <charset val="134"/>
      </rPr>
      <t>CS</t>
    </r>
    <r>
      <rPr>
        <vertAlign val="subscript"/>
        <sz val="12"/>
        <color theme="1"/>
        <rFont val="Times New Roman"/>
        <charset val="134"/>
      </rPr>
      <t>THF</t>
    </r>
  </si>
  <si>
    <r>
      <rPr>
        <sz val="12"/>
        <color theme="1"/>
        <rFont val="Times New Roman"/>
        <charset val="134"/>
      </rPr>
      <t>CS</t>
    </r>
    <r>
      <rPr>
        <vertAlign val="subscript"/>
        <sz val="12"/>
        <color theme="1"/>
        <rFont val="Times New Roman"/>
        <charset val="134"/>
      </rPr>
      <t>EtOH</t>
    </r>
  </si>
  <si>
    <r>
      <rPr>
        <sz val="12"/>
        <color theme="1"/>
        <rFont val="Times New Roman"/>
        <charset val="134"/>
      </rPr>
      <t>CS</t>
    </r>
    <r>
      <rPr>
        <vertAlign val="subscript"/>
        <sz val="12"/>
        <color theme="1"/>
        <rFont val="Times New Roman"/>
        <charset val="134"/>
      </rPr>
      <t>DMF</t>
    </r>
  </si>
  <si>
    <t>NOPC</t>
  </si>
  <si>
    <t>SLCS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</si>
</sst>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rgb="FF1F1F1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tabSelected="1" workbookViewId="0">
      <selection activeCell="A1" sqref="A1:R113"/>
    </sheetView>
  </sheetViews>
  <sheetFormatPr defaultColWidth="9" defaultRowHeight="14.3"/>
  <sheetData>
    <row r="1" ht="46" spans="1: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0.65" spans="1:18">
      <c r="A2" s="1">
        <v>1</v>
      </c>
      <c r="B2" s="1" t="s">
        <v>18</v>
      </c>
      <c r="C2" s="1" t="s">
        <v>19</v>
      </c>
      <c r="D2" s="2">
        <v>7.15</v>
      </c>
      <c r="E2" s="2">
        <v>3.52</v>
      </c>
      <c r="F2" s="2">
        <v>0</v>
      </c>
      <c r="G2" s="2">
        <v>0</v>
      </c>
      <c r="H2" s="2">
        <v>0</v>
      </c>
      <c r="I2" s="2">
        <v>1546.1</v>
      </c>
      <c r="J2" s="2">
        <v>0.5753</v>
      </c>
      <c r="K2" s="2">
        <v>0.03714</v>
      </c>
      <c r="L2" s="3">
        <v>1.029</v>
      </c>
      <c r="M2" s="1">
        <v>2</v>
      </c>
      <c r="N2" s="1">
        <v>2</v>
      </c>
      <c r="O2" s="3">
        <v>1.25</v>
      </c>
      <c r="P2" s="2">
        <v>1.6</v>
      </c>
      <c r="Q2" s="2">
        <v>0.1</v>
      </c>
      <c r="R2" s="2">
        <v>85</v>
      </c>
    </row>
    <row r="3" ht="30.65" spans="1:18">
      <c r="A3" s="1">
        <v>2</v>
      </c>
      <c r="B3" s="1" t="s">
        <v>18</v>
      </c>
      <c r="C3" s="1" t="s">
        <v>20</v>
      </c>
      <c r="D3" s="2">
        <v>8.12</v>
      </c>
      <c r="E3" s="2">
        <v>3.79</v>
      </c>
      <c r="F3" s="2">
        <v>3.66</v>
      </c>
      <c r="G3" s="2">
        <v>0</v>
      </c>
      <c r="H3" s="2">
        <v>0</v>
      </c>
      <c r="I3" s="2">
        <v>1315.2</v>
      </c>
      <c r="J3" s="2">
        <v>0.5116</v>
      </c>
      <c r="K3" s="2">
        <v>0.05106</v>
      </c>
      <c r="L3" s="3">
        <v>1.038</v>
      </c>
      <c r="M3" s="1">
        <v>2</v>
      </c>
      <c r="N3" s="1">
        <v>2</v>
      </c>
      <c r="O3" s="3">
        <v>1.25</v>
      </c>
      <c r="P3" s="2">
        <v>1.6</v>
      </c>
      <c r="Q3" s="2">
        <v>0.1</v>
      </c>
      <c r="R3" s="2">
        <v>114</v>
      </c>
    </row>
    <row r="4" ht="30.65" spans="1:18">
      <c r="A4" s="1">
        <v>3</v>
      </c>
      <c r="B4" s="1" t="s">
        <v>18</v>
      </c>
      <c r="C4" s="1" t="s">
        <v>20</v>
      </c>
      <c r="D4" s="2">
        <v>8.12</v>
      </c>
      <c r="E4" s="2">
        <v>3.79</v>
      </c>
      <c r="F4" s="2">
        <v>3.66</v>
      </c>
      <c r="G4" s="2">
        <v>0</v>
      </c>
      <c r="H4" s="2">
        <v>0</v>
      </c>
      <c r="I4" s="2">
        <v>1315.2</v>
      </c>
      <c r="J4" s="2">
        <v>0.5116</v>
      </c>
      <c r="K4" s="2">
        <v>0.05106</v>
      </c>
      <c r="L4" s="3">
        <v>1.038</v>
      </c>
      <c r="M4" s="1">
        <v>6</v>
      </c>
      <c r="N4" s="1">
        <v>2</v>
      </c>
      <c r="O4" s="3">
        <v>1.25</v>
      </c>
      <c r="P4" s="2">
        <v>1.6</v>
      </c>
      <c r="Q4" s="2">
        <v>0.2</v>
      </c>
      <c r="R4" s="2">
        <v>256</v>
      </c>
    </row>
    <row r="5" ht="30.65" spans="1:18">
      <c r="A5" s="1">
        <v>4</v>
      </c>
      <c r="B5" s="1" t="s">
        <v>18</v>
      </c>
      <c r="C5" s="1" t="s">
        <v>20</v>
      </c>
      <c r="D5" s="2">
        <v>8.12</v>
      </c>
      <c r="E5" s="2">
        <v>3.79</v>
      </c>
      <c r="F5" s="2">
        <v>3.66</v>
      </c>
      <c r="G5" s="2">
        <v>0</v>
      </c>
      <c r="H5" s="2">
        <v>0</v>
      </c>
      <c r="I5" s="2">
        <v>1315.2</v>
      </c>
      <c r="J5" s="2">
        <v>0.5116</v>
      </c>
      <c r="K5" s="2">
        <v>0.05106</v>
      </c>
      <c r="L5" s="3">
        <v>1.038</v>
      </c>
      <c r="M5" s="1">
        <v>6</v>
      </c>
      <c r="N5" s="1">
        <v>2</v>
      </c>
      <c r="O5" s="3">
        <v>1.25</v>
      </c>
      <c r="P5" s="2">
        <v>1.6</v>
      </c>
      <c r="Q5" s="2">
        <v>10</v>
      </c>
      <c r="R5" s="2">
        <v>158</v>
      </c>
    </row>
    <row r="6" ht="15.35" spans="1:18">
      <c r="A6" s="1">
        <v>5</v>
      </c>
      <c r="B6" s="1" t="s">
        <v>18</v>
      </c>
      <c r="C6" s="1" t="s">
        <v>21</v>
      </c>
      <c r="D6" s="2">
        <v>8.2</v>
      </c>
      <c r="E6" s="2">
        <v>5.3</v>
      </c>
      <c r="F6" s="2">
        <v>0</v>
      </c>
      <c r="G6" s="2">
        <v>0</v>
      </c>
      <c r="H6" s="2">
        <v>0</v>
      </c>
      <c r="I6" s="2">
        <v>879</v>
      </c>
      <c r="J6" s="2">
        <v>0.447</v>
      </c>
      <c r="K6" s="2">
        <v>0.176</v>
      </c>
      <c r="L6" s="3">
        <v>2.27</v>
      </c>
      <c r="M6" s="1">
        <v>2</v>
      </c>
      <c r="N6" s="1">
        <v>1</v>
      </c>
      <c r="O6" s="3">
        <v>1</v>
      </c>
      <c r="P6" s="2">
        <v>1.6</v>
      </c>
      <c r="Q6" s="2">
        <v>0.1</v>
      </c>
      <c r="R6" s="2">
        <v>136.8</v>
      </c>
    </row>
    <row r="7" ht="15.35" spans="1:18">
      <c r="A7" s="1">
        <v>6</v>
      </c>
      <c r="B7" s="1" t="s">
        <v>18</v>
      </c>
      <c r="C7" s="1" t="s">
        <v>21</v>
      </c>
      <c r="D7" s="2">
        <v>8.2</v>
      </c>
      <c r="E7" s="2">
        <v>5.3</v>
      </c>
      <c r="F7" s="2">
        <v>0</v>
      </c>
      <c r="G7" s="2">
        <v>0</v>
      </c>
      <c r="H7" s="2">
        <v>0</v>
      </c>
      <c r="I7" s="2">
        <v>879</v>
      </c>
      <c r="J7" s="2">
        <v>0.447</v>
      </c>
      <c r="K7" s="2">
        <v>0.176</v>
      </c>
      <c r="L7" s="3">
        <v>2.27</v>
      </c>
      <c r="M7" s="1">
        <v>2</v>
      </c>
      <c r="N7" s="1">
        <v>1</v>
      </c>
      <c r="O7" s="3">
        <v>1</v>
      </c>
      <c r="P7" s="2">
        <v>1.6</v>
      </c>
      <c r="Q7" s="2">
        <v>0.5</v>
      </c>
      <c r="R7" s="2">
        <v>110.9</v>
      </c>
    </row>
    <row r="8" ht="15.35" spans="1:18">
      <c r="A8" s="1">
        <v>7</v>
      </c>
      <c r="B8" s="1" t="s">
        <v>18</v>
      </c>
      <c r="C8" s="1" t="s">
        <v>21</v>
      </c>
      <c r="D8" s="2">
        <v>8.2</v>
      </c>
      <c r="E8" s="2">
        <v>5.3</v>
      </c>
      <c r="F8" s="2">
        <v>0</v>
      </c>
      <c r="G8" s="2">
        <v>0</v>
      </c>
      <c r="H8" s="2">
        <v>0</v>
      </c>
      <c r="I8" s="2">
        <v>879</v>
      </c>
      <c r="J8" s="2">
        <v>0.447</v>
      </c>
      <c r="K8" s="2">
        <v>0.176</v>
      </c>
      <c r="L8" s="3">
        <v>2.27</v>
      </c>
      <c r="M8" s="1">
        <v>2</v>
      </c>
      <c r="N8" s="1">
        <v>1</v>
      </c>
      <c r="O8" s="3">
        <v>1</v>
      </c>
      <c r="P8" s="2">
        <v>1.6</v>
      </c>
      <c r="Q8" s="2">
        <v>1</v>
      </c>
      <c r="R8" s="2">
        <v>102.6</v>
      </c>
    </row>
    <row r="9" ht="15.35" spans="1:18">
      <c r="A9" s="1">
        <v>8</v>
      </c>
      <c r="B9" s="1" t="s">
        <v>18</v>
      </c>
      <c r="C9" s="1" t="s">
        <v>21</v>
      </c>
      <c r="D9" s="2">
        <v>8.2</v>
      </c>
      <c r="E9" s="2">
        <v>5.3</v>
      </c>
      <c r="F9" s="2">
        <v>0</v>
      </c>
      <c r="G9" s="2">
        <v>0</v>
      </c>
      <c r="H9" s="2">
        <v>0</v>
      </c>
      <c r="I9" s="2">
        <v>879</v>
      </c>
      <c r="J9" s="2">
        <v>0.447</v>
      </c>
      <c r="K9" s="2">
        <v>0.176</v>
      </c>
      <c r="L9" s="3">
        <v>2.27</v>
      </c>
      <c r="M9" s="1">
        <v>2</v>
      </c>
      <c r="N9" s="1">
        <v>1</v>
      </c>
      <c r="O9" s="3">
        <v>1</v>
      </c>
      <c r="P9" s="2">
        <v>1.6</v>
      </c>
      <c r="Q9" s="2">
        <v>5</v>
      </c>
      <c r="R9" s="2">
        <v>76.1</v>
      </c>
    </row>
    <row r="10" ht="15.35" spans="1:18">
      <c r="A10" s="1">
        <v>9</v>
      </c>
      <c r="B10" s="1" t="s">
        <v>18</v>
      </c>
      <c r="C10" s="1" t="s">
        <v>21</v>
      </c>
      <c r="D10" s="2">
        <v>8.2</v>
      </c>
      <c r="E10" s="2">
        <v>5.3</v>
      </c>
      <c r="F10" s="2">
        <v>0</v>
      </c>
      <c r="G10" s="2">
        <v>0</v>
      </c>
      <c r="H10" s="2">
        <v>0</v>
      </c>
      <c r="I10" s="2">
        <v>879</v>
      </c>
      <c r="J10" s="2">
        <v>0.447</v>
      </c>
      <c r="K10" s="2">
        <v>0.176</v>
      </c>
      <c r="L10" s="3">
        <v>2.27</v>
      </c>
      <c r="M10" s="1">
        <v>2</v>
      </c>
      <c r="N10" s="1">
        <v>1</v>
      </c>
      <c r="O10" s="3">
        <v>1</v>
      </c>
      <c r="P10" s="2">
        <v>1.6</v>
      </c>
      <c r="Q10" s="2">
        <v>10</v>
      </c>
      <c r="R10" s="2">
        <v>66.5</v>
      </c>
    </row>
    <row r="11" ht="15.35" spans="1:18">
      <c r="A11" s="1">
        <v>10</v>
      </c>
      <c r="B11" s="1" t="s">
        <v>18</v>
      </c>
      <c r="C11" s="1" t="s">
        <v>22</v>
      </c>
      <c r="D11" s="2">
        <v>5.68</v>
      </c>
      <c r="E11" s="2">
        <v>1.49</v>
      </c>
      <c r="F11" s="2">
        <v>0</v>
      </c>
      <c r="G11" s="2">
        <v>0</v>
      </c>
      <c r="H11" s="2">
        <v>0</v>
      </c>
      <c r="I11" s="2">
        <v>1640.1</v>
      </c>
      <c r="J11" s="2">
        <v>1.41</v>
      </c>
      <c r="K11" s="2">
        <v>0.94</v>
      </c>
      <c r="L11" s="3">
        <v>0.95</v>
      </c>
      <c r="M11" s="1">
        <v>2</v>
      </c>
      <c r="N11" s="1">
        <v>3</v>
      </c>
      <c r="O11" s="3">
        <v>2</v>
      </c>
      <c r="P11" s="2">
        <v>1.6</v>
      </c>
      <c r="Q11" s="2">
        <v>0.05</v>
      </c>
      <c r="R11" s="2">
        <v>109.66</v>
      </c>
    </row>
    <row r="12" ht="15.35" spans="1:18">
      <c r="A12" s="1">
        <v>11</v>
      </c>
      <c r="B12" s="1" t="s">
        <v>18</v>
      </c>
      <c r="C12" s="1" t="s">
        <v>22</v>
      </c>
      <c r="D12" s="2">
        <v>5.68</v>
      </c>
      <c r="E12" s="2">
        <v>1.49</v>
      </c>
      <c r="F12" s="2">
        <v>0</v>
      </c>
      <c r="G12" s="2">
        <v>0</v>
      </c>
      <c r="H12" s="2">
        <v>0</v>
      </c>
      <c r="I12" s="2">
        <v>1640.1</v>
      </c>
      <c r="J12" s="2">
        <v>1.41</v>
      </c>
      <c r="K12" s="2">
        <v>0.94</v>
      </c>
      <c r="L12" s="3">
        <v>0.95</v>
      </c>
      <c r="M12" s="1">
        <v>2</v>
      </c>
      <c r="N12" s="1">
        <v>3</v>
      </c>
      <c r="O12" s="3">
        <v>2</v>
      </c>
      <c r="P12" s="2">
        <v>1.6</v>
      </c>
      <c r="Q12" s="2">
        <v>20</v>
      </c>
      <c r="R12" s="2">
        <f>109.66*0.654</f>
        <v>71.71764</v>
      </c>
    </row>
    <row r="13" ht="30.65" spans="1:18">
      <c r="A13" s="1">
        <v>12</v>
      </c>
      <c r="B13" s="1" t="s">
        <v>18</v>
      </c>
      <c r="C13" s="1" t="s">
        <v>23</v>
      </c>
      <c r="D13" s="2">
        <v>11.5</v>
      </c>
      <c r="E13" s="2">
        <v>6.7</v>
      </c>
      <c r="F13" s="2">
        <v>0</v>
      </c>
      <c r="G13" s="2">
        <v>0</v>
      </c>
      <c r="H13" s="2">
        <v>0</v>
      </c>
      <c r="I13" s="2">
        <v>642</v>
      </c>
      <c r="J13" s="2">
        <v>1.03</v>
      </c>
      <c r="K13" s="2">
        <v>0.88</v>
      </c>
      <c r="L13" s="3">
        <v>0.964</v>
      </c>
      <c r="M13" s="1">
        <v>1</v>
      </c>
      <c r="N13" s="1">
        <v>1</v>
      </c>
      <c r="O13" s="3">
        <v>2</v>
      </c>
      <c r="P13" s="2">
        <v>1.6</v>
      </c>
      <c r="Q13" s="2">
        <v>0.1</v>
      </c>
      <c r="R13" s="2">
        <f>301*1.6/3.6</f>
        <v>133.777777777778</v>
      </c>
    </row>
    <row r="14" ht="30.65" spans="1:18">
      <c r="A14" s="1">
        <v>13</v>
      </c>
      <c r="B14" s="1" t="s">
        <v>18</v>
      </c>
      <c r="C14" s="1" t="s">
        <v>23</v>
      </c>
      <c r="D14" s="2">
        <v>11.5</v>
      </c>
      <c r="E14" s="2">
        <v>6.7</v>
      </c>
      <c r="F14" s="2">
        <v>0</v>
      </c>
      <c r="G14" s="2">
        <v>0</v>
      </c>
      <c r="H14" s="2">
        <v>0</v>
      </c>
      <c r="I14" s="2">
        <v>642</v>
      </c>
      <c r="J14" s="2">
        <v>1.03</v>
      </c>
      <c r="K14" s="2">
        <v>0.88</v>
      </c>
      <c r="L14" s="3">
        <v>0.964</v>
      </c>
      <c r="M14" s="1">
        <v>1</v>
      </c>
      <c r="N14" s="1">
        <v>1</v>
      </c>
      <c r="O14" s="3">
        <v>2</v>
      </c>
      <c r="P14" s="2">
        <v>1.6</v>
      </c>
      <c r="Q14" s="2">
        <v>200</v>
      </c>
      <c r="R14" s="2">
        <f>68.9*1.6/3.6</f>
        <v>30.6222222222222</v>
      </c>
    </row>
    <row r="15" ht="30.65" spans="1:18">
      <c r="A15" s="1">
        <v>14</v>
      </c>
      <c r="B15" s="1" t="s">
        <v>18</v>
      </c>
      <c r="C15" s="1" t="s">
        <v>24</v>
      </c>
      <c r="D15" s="2">
        <v>14.9</v>
      </c>
      <c r="E15" s="2">
        <v>3.1</v>
      </c>
      <c r="F15" s="2">
        <v>0</v>
      </c>
      <c r="G15" s="2">
        <v>0</v>
      </c>
      <c r="H15" s="2">
        <v>0</v>
      </c>
      <c r="I15" s="2">
        <v>620</v>
      </c>
      <c r="J15" s="2">
        <v>0.86</v>
      </c>
      <c r="K15" s="2">
        <v>0.73</v>
      </c>
      <c r="L15" s="3">
        <v>0.962</v>
      </c>
      <c r="M15" s="1">
        <v>1</v>
      </c>
      <c r="N15" s="1">
        <v>1</v>
      </c>
      <c r="O15" s="3">
        <v>2</v>
      </c>
      <c r="P15" s="2">
        <v>1.6</v>
      </c>
      <c r="Q15" s="2">
        <v>0.1</v>
      </c>
      <c r="R15" s="2">
        <f>235*1.6/3.6</f>
        <v>104.444444444444</v>
      </c>
    </row>
    <row r="16" ht="30.65" spans="1:18">
      <c r="A16" s="1">
        <v>15</v>
      </c>
      <c r="B16" s="1" t="s">
        <v>18</v>
      </c>
      <c r="C16" s="1" t="s">
        <v>25</v>
      </c>
      <c r="D16" s="2">
        <v>11.2</v>
      </c>
      <c r="E16" s="2">
        <v>4.2</v>
      </c>
      <c r="F16" s="2">
        <v>0</v>
      </c>
      <c r="G16" s="2">
        <v>0</v>
      </c>
      <c r="H16" s="2">
        <v>0</v>
      </c>
      <c r="I16" s="2">
        <v>697</v>
      </c>
      <c r="J16" s="2">
        <v>0.83</v>
      </c>
      <c r="K16" s="2">
        <v>0.65</v>
      </c>
      <c r="L16" s="3">
        <v>0.958</v>
      </c>
      <c r="M16" s="1">
        <v>1</v>
      </c>
      <c r="N16" s="1">
        <v>1</v>
      </c>
      <c r="O16" s="3">
        <v>2</v>
      </c>
      <c r="P16" s="2">
        <v>1.6</v>
      </c>
      <c r="Q16" s="2">
        <v>0.1</v>
      </c>
      <c r="R16" s="2">
        <f>208*1.6/3.6</f>
        <v>92.4444444444444</v>
      </c>
    </row>
    <row r="17" ht="19" spans="1:18">
      <c r="A17" s="1">
        <v>16</v>
      </c>
      <c r="B17" s="1" t="s">
        <v>18</v>
      </c>
      <c r="C17" s="1" t="s">
        <v>26</v>
      </c>
      <c r="D17" s="2">
        <v>12.04</v>
      </c>
      <c r="E17" s="2">
        <v>8.29</v>
      </c>
      <c r="F17" s="2">
        <v>0</v>
      </c>
      <c r="G17" s="2">
        <v>0</v>
      </c>
      <c r="H17" s="2">
        <v>0</v>
      </c>
      <c r="I17" s="2">
        <v>1530.9</v>
      </c>
      <c r="J17" s="2">
        <v>0.96</v>
      </c>
      <c r="K17" s="2">
        <v>0.59</v>
      </c>
      <c r="L17" s="3">
        <v>0.86</v>
      </c>
      <c r="M17" s="1">
        <v>3</v>
      </c>
      <c r="N17" s="1">
        <v>5</v>
      </c>
      <c r="O17" s="3">
        <v>2.4</v>
      </c>
      <c r="P17" s="2">
        <v>1.6</v>
      </c>
      <c r="Q17" s="2">
        <v>0.1</v>
      </c>
      <c r="R17" s="2">
        <v>204.7</v>
      </c>
    </row>
    <row r="18" ht="19" spans="1:18">
      <c r="A18" s="1">
        <v>17</v>
      </c>
      <c r="B18" s="1" t="s">
        <v>18</v>
      </c>
      <c r="C18" s="1" t="s">
        <v>26</v>
      </c>
      <c r="D18" s="2">
        <v>12.04</v>
      </c>
      <c r="E18" s="2">
        <v>8.29</v>
      </c>
      <c r="F18" s="2">
        <v>0</v>
      </c>
      <c r="G18" s="2">
        <v>0</v>
      </c>
      <c r="H18" s="2">
        <v>0</v>
      </c>
      <c r="I18" s="2">
        <v>1530.9</v>
      </c>
      <c r="J18" s="2">
        <v>0.96</v>
      </c>
      <c r="K18" s="2">
        <v>0.59</v>
      </c>
      <c r="L18" s="3">
        <v>0.86</v>
      </c>
      <c r="M18" s="1">
        <v>3</v>
      </c>
      <c r="N18" s="1">
        <v>5</v>
      </c>
      <c r="O18" s="3">
        <v>2.4</v>
      </c>
      <c r="P18" s="2">
        <v>1.6</v>
      </c>
      <c r="Q18" s="2">
        <v>0.2</v>
      </c>
      <c r="R18" s="2">
        <v>181.5</v>
      </c>
    </row>
    <row r="19" ht="19" spans="1:18">
      <c r="A19" s="1">
        <v>18</v>
      </c>
      <c r="B19" s="1" t="s">
        <v>18</v>
      </c>
      <c r="C19" s="1" t="s">
        <v>26</v>
      </c>
      <c r="D19" s="2">
        <v>12.04</v>
      </c>
      <c r="E19" s="2">
        <v>8.29</v>
      </c>
      <c r="F19" s="2">
        <v>0</v>
      </c>
      <c r="G19" s="2">
        <v>0</v>
      </c>
      <c r="H19" s="2">
        <v>0</v>
      </c>
      <c r="I19" s="2">
        <v>1530.9</v>
      </c>
      <c r="J19" s="2">
        <v>0.96</v>
      </c>
      <c r="K19" s="2">
        <v>0.59</v>
      </c>
      <c r="L19" s="3">
        <v>0.86</v>
      </c>
      <c r="M19" s="1">
        <v>3</v>
      </c>
      <c r="N19" s="1">
        <v>5</v>
      </c>
      <c r="O19" s="3">
        <v>2.4</v>
      </c>
      <c r="P19" s="2">
        <v>1.6</v>
      </c>
      <c r="Q19" s="2">
        <v>0.5</v>
      </c>
      <c r="R19" s="2">
        <v>165.9</v>
      </c>
    </row>
    <row r="20" ht="19" spans="1:18">
      <c r="A20" s="1">
        <v>19</v>
      </c>
      <c r="B20" s="1" t="s">
        <v>18</v>
      </c>
      <c r="C20" s="1" t="s">
        <v>26</v>
      </c>
      <c r="D20" s="2">
        <v>12.04</v>
      </c>
      <c r="E20" s="2">
        <v>8.29</v>
      </c>
      <c r="F20" s="2">
        <v>0</v>
      </c>
      <c r="G20" s="2">
        <v>0</v>
      </c>
      <c r="H20" s="2">
        <v>0</v>
      </c>
      <c r="I20" s="2">
        <v>1530.9</v>
      </c>
      <c r="J20" s="2">
        <v>0.96</v>
      </c>
      <c r="K20" s="2">
        <v>0.59</v>
      </c>
      <c r="L20" s="3">
        <v>0.86</v>
      </c>
      <c r="M20" s="1">
        <v>3</v>
      </c>
      <c r="N20" s="1">
        <v>5</v>
      </c>
      <c r="O20" s="3">
        <v>2.4</v>
      </c>
      <c r="P20" s="2">
        <v>1.6</v>
      </c>
      <c r="Q20" s="2">
        <v>1</v>
      </c>
      <c r="R20" s="2">
        <v>152.7</v>
      </c>
    </row>
    <row r="21" ht="19" spans="1:18">
      <c r="A21" s="1">
        <v>20</v>
      </c>
      <c r="B21" s="1" t="s">
        <v>18</v>
      </c>
      <c r="C21" s="1" t="s">
        <v>26</v>
      </c>
      <c r="D21" s="2">
        <v>12.04</v>
      </c>
      <c r="E21" s="2">
        <v>8.29</v>
      </c>
      <c r="F21" s="2">
        <v>0</v>
      </c>
      <c r="G21" s="2">
        <v>0</v>
      </c>
      <c r="H21" s="2">
        <v>0</v>
      </c>
      <c r="I21" s="2">
        <v>1530.9</v>
      </c>
      <c r="J21" s="2">
        <v>0.96</v>
      </c>
      <c r="K21" s="2">
        <v>0.59</v>
      </c>
      <c r="L21" s="3">
        <v>0.86</v>
      </c>
      <c r="M21" s="1">
        <v>3</v>
      </c>
      <c r="N21" s="1">
        <v>5</v>
      </c>
      <c r="O21" s="3">
        <v>2.4</v>
      </c>
      <c r="P21" s="2">
        <v>1.6</v>
      </c>
      <c r="Q21" s="2">
        <v>2</v>
      </c>
      <c r="R21" s="2">
        <v>141.1</v>
      </c>
    </row>
    <row r="22" ht="19" spans="1:18">
      <c r="A22" s="1">
        <v>21</v>
      </c>
      <c r="B22" s="1" t="s">
        <v>18</v>
      </c>
      <c r="C22" s="1" t="s">
        <v>26</v>
      </c>
      <c r="D22" s="2">
        <v>12.04</v>
      </c>
      <c r="E22" s="2">
        <v>8.29</v>
      </c>
      <c r="F22" s="2">
        <v>0</v>
      </c>
      <c r="G22" s="2">
        <v>0</v>
      </c>
      <c r="H22" s="2">
        <v>0</v>
      </c>
      <c r="I22" s="2">
        <v>1530.9</v>
      </c>
      <c r="J22" s="2">
        <v>0.96</v>
      </c>
      <c r="K22" s="2">
        <v>0.59</v>
      </c>
      <c r="L22" s="3">
        <v>0.86</v>
      </c>
      <c r="M22" s="1">
        <v>3</v>
      </c>
      <c r="N22" s="1">
        <v>5</v>
      </c>
      <c r="O22" s="3">
        <v>2.4</v>
      </c>
      <c r="P22" s="2">
        <v>1.6</v>
      </c>
      <c r="Q22" s="2">
        <v>5</v>
      </c>
      <c r="R22" s="2">
        <v>134.2</v>
      </c>
    </row>
    <row r="23" ht="19" spans="1:18">
      <c r="A23" s="1">
        <v>22</v>
      </c>
      <c r="B23" s="1" t="s">
        <v>18</v>
      </c>
      <c r="C23" s="1" t="s">
        <v>26</v>
      </c>
      <c r="D23" s="2">
        <v>12.04</v>
      </c>
      <c r="E23" s="2">
        <v>8.29</v>
      </c>
      <c r="F23" s="2">
        <v>0</v>
      </c>
      <c r="G23" s="2">
        <v>0</v>
      </c>
      <c r="H23" s="2">
        <v>0</v>
      </c>
      <c r="I23" s="2">
        <v>1530.9</v>
      </c>
      <c r="J23" s="2">
        <v>0.96</v>
      </c>
      <c r="K23" s="2">
        <v>0.59</v>
      </c>
      <c r="L23" s="3">
        <v>0.86</v>
      </c>
      <c r="M23" s="1">
        <v>3</v>
      </c>
      <c r="N23" s="1">
        <v>5</v>
      </c>
      <c r="O23" s="3">
        <v>2.4</v>
      </c>
      <c r="P23" s="2">
        <v>1.6</v>
      </c>
      <c r="Q23" s="2">
        <v>10</v>
      </c>
      <c r="R23" s="2">
        <v>128.6</v>
      </c>
    </row>
    <row r="24" ht="15.35" spans="1:18">
      <c r="A24" s="1">
        <v>23</v>
      </c>
      <c r="B24" s="1" t="s">
        <v>18</v>
      </c>
      <c r="C24" s="1" t="s">
        <v>27</v>
      </c>
      <c r="D24" s="2">
        <v>20.61</v>
      </c>
      <c r="E24" s="2">
        <v>3.95</v>
      </c>
      <c r="F24" s="2">
        <v>0</v>
      </c>
      <c r="G24" s="2">
        <v>0</v>
      </c>
      <c r="H24" s="2">
        <v>0</v>
      </c>
      <c r="I24" s="2">
        <v>544.83</v>
      </c>
      <c r="J24" s="2">
        <v>0.26</v>
      </c>
      <c r="K24" s="2">
        <v>0.046</v>
      </c>
      <c r="L24" s="3">
        <v>0.96</v>
      </c>
      <c r="M24" s="1">
        <v>2</v>
      </c>
      <c r="N24" s="1">
        <v>4</v>
      </c>
      <c r="O24" s="3">
        <v>2</v>
      </c>
      <c r="P24" s="2">
        <v>1.8</v>
      </c>
      <c r="Q24" s="2">
        <v>0.1</v>
      </c>
      <c r="R24" s="2">
        <f>269*1.8/3.6</f>
        <v>134.5</v>
      </c>
    </row>
    <row r="25" ht="15.35" spans="1:18">
      <c r="A25" s="1">
        <v>24</v>
      </c>
      <c r="B25" s="1" t="s">
        <v>18</v>
      </c>
      <c r="C25" s="1" t="s">
        <v>28</v>
      </c>
      <c r="D25" s="2">
        <v>18.15</v>
      </c>
      <c r="E25" s="2">
        <v>3.51</v>
      </c>
      <c r="F25" s="2">
        <v>0</v>
      </c>
      <c r="G25" s="2">
        <v>0</v>
      </c>
      <c r="H25" s="2">
        <v>0</v>
      </c>
      <c r="I25" s="2">
        <v>648.22</v>
      </c>
      <c r="J25" s="2">
        <v>0.32</v>
      </c>
      <c r="K25" s="2">
        <v>0.062</v>
      </c>
      <c r="L25" s="3">
        <v>1.01</v>
      </c>
      <c r="M25" s="1">
        <v>2</v>
      </c>
      <c r="N25" s="1">
        <v>4</v>
      </c>
      <c r="O25" s="3">
        <v>2</v>
      </c>
      <c r="P25" s="2">
        <v>1.8</v>
      </c>
      <c r="Q25" s="2">
        <v>0.1</v>
      </c>
      <c r="R25" s="2">
        <f>313.08/2</f>
        <v>156.54</v>
      </c>
    </row>
    <row r="26" ht="15.35" spans="1:18">
      <c r="A26" s="1">
        <v>25</v>
      </c>
      <c r="B26" s="1" t="s">
        <v>18</v>
      </c>
      <c r="C26" s="1" t="s">
        <v>28</v>
      </c>
      <c r="D26" s="2">
        <v>18.15</v>
      </c>
      <c r="E26" s="2">
        <v>3.51</v>
      </c>
      <c r="F26" s="2">
        <v>0</v>
      </c>
      <c r="G26" s="2">
        <v>0</v>
      </c>
      <c r="H26" s="2">
        <v>0</v>
      </c>
      <c r="I26" s="2">
        <v>648.22</v>
      </c>
      <c r="J26" s="2">
        <v>0.32</v>
      </c>
      <c r="K26" s="2">
        <v>0.062</v>
      </c>
      <c r="L26" s="3">
        <v>1.01</v>
      </c>
      <c r="M26" s="1">
        <v>2</v>
      </c>
      <c r="N26" s="1">
        <v>4</v>
      </c>
      <c r="O26" s="3">
        <v>2</v>
      </c>
      <c r="P26" s="2">
        <v>1.8</v>
      </c>
      <c r="Q26" s="2">
        <v>0.2</v>
      </c>
      <c r="R26" s="2">
        <f>264.6/2</f>
        <v>132.3</v>
      </c>
    </row>
    <row r="27" ht="15.35" spans="1:18">
      <c r="A27" s="1">
        <v>26</v>
      </c>
      <c r="B27" s="1" t="s">
        <v>18</v>
      </c>
      <c r="C27" s="1" t="s">
        <v>28</v>
      </c>
      <c r="D27" s="2">
        <v>18.15</v>
      </c>
      <c r="E27" s="2">
        <v>3.51</v>
      </c>
      <c r="F27" s="2">
        <v>0</v>
      </c>
      <c r="G27" s="2">
        <v>0</v>
      </c>
      <c r="H27" s="2">
        <v>0</v>
      </c>
      <c r="I27" s="2">
        <v>648.22</v>
      </c>
      <c r="J27" s="2">
        <v>0.32</v>
      </c>
      <c r="K27" s="2">
        <v>0.062</v>
      </c>
      <c r="L27" s="3">
        <v>1.01</v>
      </c>
      <c r="M27" s="1">
        <v>2</v>
      </c>
      <c r="N27" s="1">
        <v>4</v>
      </c>
      <c r="O27" s="3">
        <v>2</v>
      </c>
      <c r="P27" s="2">
        <v>1.8</v>
      </c>
      <c r="Q27" s="2">
        <v>0.3</v>
      </c>
      <c r="R27" s="2">
        <f>223.1/2</f>
        <v>111.55</v>
      </c>
    </row>
    <row r="28" ht="15.35" spans="1:18">
      <c r="A28" s="1">
        <v>27</v>
      </c>
      <c r="B28" s="1" t="s">
        <v>18</v>
      </c>
      <c r="C28" s="1" t="s">
        <v>28</v>
      </c>
      <c r="D28" s="2">
        <v>18.15</v>
      </c>
      <c r="E28" s="2">
        <v>3.51</v>
      </c>
      <c r="F28" s="2">
        <v>0</v>
      </c>
      <c r="G28" s="2">
        <v>0</v>
      </c>
      <c r="H28" s="2">
        <v>0</v>
      </c>
      <c r="I28" s="2">
        <v>648.22</v>
      </c>
      <c r="J28" s="2">
        <v>0.32</v>
      </c>
      <c r="K28" s="2">
        <v>0.062</v>
      </c>
      <c r="L28" s="3">
        <v>1.01</v>
      </c>
      <c r="M28" s="1">
        <v>2</v>
      </c>
      <c r="N28" s="1">
        <v>4</v>
      </c>
      <c r="O28" s="3">
        <v>2</v>
      </c>
      <c r="P28" s="2">
        <v>1.8</v>
      </c>
      <c r="Q28" s="2">
        <v>0.4</v>
      </c>
      <c r="R28" s="2">
        <f>210.8/2</f>
        <v>105.4</v>
      </c>
    </row>
    <row r="29" ht="15.35" spans="1:18">
      <c r="A29" s="1">
        <v>28</v>
      </c>
      <c r="B29" s="1" t="s">
        <v>18</v>
      </c>
      <c r="C29" s="1" t="s">
        <v>28</v>
      </c>
      <c r="D29" s="2">
        <v>18.15</v>
      </c>
      <c r="E29" s="2">
        <v>3.51</v>
      </c>
      <c r="F29" s="2">
        <v>0</v>
      </c>
      <c r="G29" s="2">
        <v>0</v>
      </c>
      <c r="H29" s="2">
        <v>0</v>
      </c>
      <c r="I29" s="2">
        <v>648.22</v>
      </c>
      <c r="J29" s="2">
        <v>0.32</v>
      </c>
      <c r="K29" s="2">
        <v>0.062</v>
      </c>
      <c r="L29" s="3">
        <v>1.01</v>
      </c>
      <c r="M29" s="1">
        <v>2</v>
      </c>
      <c r="N29" s="1">
        <v>4</v>
      </c>
      <c r="O29" s="3">
        <v>2</v>
      </c>
      <c r="P29" s="2">
        <v>1.8</v>
      </c>
      <c r="Q29" s="2">
        <v>0.5</v>
      </c>
      <c r="R29" s="2">
        <f>197/2</f>
        <v>98.5</v>
      </c>
    </row>
    <row r="30" ht="15.35" spans="1:18">
      <c r="A30" s="1">
        <v>29</v>
      </c>
      <c r="B30" s="1" t="s">
        <v>18</v>
      </c>
      <c r="C30" s="1" t="s">
        <v>28</v>
      </c>
      <c r="D30" s="2">
        <v>18.15</v>
      </c>
      <c r="E30" s="2">
        <v>3.51</v>
      </c>
      <c r="F30" s="2">
        <v>0</v>
      </c>
      <c r="G30" s="2">
        <v>0</v>
      </c>
      <c r="H30" s="2">
        <v>0</v>
      </c>
      <c r="I30" s="2">
        <v>648.22</v>
      </c>
      <c r="J30" s="2">
        <v>0.32</v>
      </c>
      <c r="K30" s="2">
        <v>0.062</v>
      </c>
      <c r="L30" s="3">
        <v>1.01</v>
      </c>
      <c r="M30" s="1">
        <v>2</v>
      </c>
      <c r="N30" s="1">
        <v>4</v>
      </c>
      <c r="O30" s="3">
        <v>2</v>
      </c>
      <c r="P30" s="2">
        <v>1.8</v>
      </c>
      <c r="Q30" s="2">
        <v>1</v>
      </c>
      <c r="R30" s="2">
        <f>173.6/2</f>
        <v>86.8</v>
      </c>
    </row>
    <row r="31" ht="15.35" spans="1:18">
      <c r="A31" s="1">
        <v>30</v>
      </c>
      <c r="B31" s="1" t="s">
        <v>18</v>
      </c>
      <c r="C31" s="1" t="s">
        <v>28</v>
      </c>
      <c r="D31" s="2">
        <v>18.15</v>
      </c>
      <c r="E31" s="2">
        <v>3.51</v>
      </c>
      <c r="F31" s="2">
        <v>0</v>
      </c>
      <c r="G31" s="2">
        <v>0</v>
      </c>
      <c r="H31" s="2">
        <v>0</v>
      </c>
      <c r="I31" s="2">
        <v>648.22</v>
      </c>
      <c r="J31" s="2">
        <v>0.32</v>
      </c>
      <c r="K31" s="2">
        <v>0.062</v>
      </c>
      <c r="L31" s="3">
        <v>1.01</v>
      </c>
      <c r="M31" s="1">
        <v>2</v>
      </c>
      <c r="N31" s="1">
        <v>4</v>
      </c>
      <c r="O31" s="3">
        <v>2</v>
      </c>
      <c r="P31" s="2">
        <v>1.8</v>
      </c>
      <c r="Q31" s="2">
        <v>2</v>
      </c>
      <c r="R31" s="2">
        <f>141/2</f>
        <v>70.5</v>
      </c>
    </row>
    <row r="32" ht="15.35" spans="1:18">
      <c r="A32" s="1">
        <v>31</v>
      </c>
      <c r="B32" s="1" t="s">
        <v>18</v>
      </c>
      <c r="C32" s="1" t="s">
        <v>28</v>
      </c>
      <c r="D32" s="2">
        <v>18.15</v>
      </c>
      <c r="E32" s="2">
        <v>3.51</v>
      </c>
      <c r="F32" s="2">
        <v>0</v>
      </c>
      <c r="G32" s="2">
        <v>0</v>
      </c>
      <c r="H32" s="2">
        <v>0</v>
      </c>
      <c r="I32" s="2">
        <v>648.22</v>
      </c>
      <c r="J32" s="2">
        <v>0.32</v>
      </c>
      <c r="K32" s="2">
        <v>0.062</v>
      </c>
      <c r="L32" s="3">
        <v>1.01</v>
      </c>
      <c r="M32" s="1">
        <v>2</v>
      </c>
      <c r="N32" s="1">
        <v>4</v>
      </c>
      <c r="O32" s="3">
        <v>2</v>
      </c>
      <c r="P32" s="2">
        <v>1.8</v>
      </c>
      <c r="Q32" s="2">
        <v>3</v>
      </c>
      <c r="R32" s="2">
        <f>118.4/2</f>
        <v>59.2</v>
      </c>
    </row>
    <row r="33" ht="15.35" spans="1:18">
      <c r="A33" s="1">
        <v>32</v>
      </c>
      <c r="B33" s="1" t="s">
        <v>18</v>
      </c>
      <c r="C33" s="1" t="s">
        <v>28</v>
      </c>
      <c r="D33" s="2">
        <v>18.15</v>
      </c>
      <c r="E33" s="2">
        <v>3.51</v>
      </c>
      <c r="F33" s="2">
        <v>0</v>
      </c>
      <c r="G33" s="2">
        <v>0</v>
      </c>
      <c r="H33" s="2">
        <v>0</v>
      </c>
      <c r="I33" s="2">
        <v>648.22</v>
      </c>
      <c r="J33" s="2">
        <v>0.32</v>
      </c>
      <c r="K33" s="2">
        <v>0.062</v>
      </c>
      <c r="L33" s="3">
        <v>1.01</v>
      </c>
      <c r="M33" s="1">
        <v>2</v>
      </c>
      <c r="N33" s="1">
        <v>4</v>
      </c>
      <c r="O33" s="3">
        <v>2</v>
      </c>
      <c r="P33" s="2">
        <v>1.8</v>
      </c>
      <c r="Q33" s="2">
        <v>4</v>
      </c>
      <c r="R33" s="2">
        <f>103.6/2</f>
        <v>51.8</v>
      </c>
    </row>
    <row r="34" ht="15.35" spans="1:18">
      <c r="A34" s="1">
        <v>33</v>
      </c>
      <c r="B34" s="1" t="s">
        <v>18</v>
      </c>
      <c r="C34" s="1" t="s">
        <v>29</v>
      </c>
      <c r="D34" s="2">
        <v>15.17</v>
      </c>
      <c r="E34" s="2">
        <v>1.8</v>
      </c>
      <c r="F34" s="2">
        <v>0</v>
      </c>
      <c r="G34" s="2">
        <v>0</v>
      </c>
      <c r="H34" s="2">
        <v>0</v>
      </c>
      <c r="I34" s="2">
        <v>225.22</v>
      </c>
      <c r="J34" s="2">
        <v>0.1</v>
      </c>
      <c r="K34" s="2">
        <v>0.014</v>
      </c>
      <c r="L34" s="3">
        <v>1.08</v>
      </c>
      <c r="M34" s="1">
        <v>2</v>
      </c>
      <c r="N34" s="1">
        <v>4</v>
      </c>
      <c r="O34" s="3">
        <v>2</v>
      </c>
      <c r="P34" s="2">
        <v>1.8</v>
      </c>
      <c r="Q34" s="2">
        <v>0.1</v>
      </c>
      <c r="R34" s="2">
        <f>169.12/2</f>
        <v>84.56</v>
      </c>
    </row>
    <row r="35" ht="15.35" spans="1:18">
      <c r="A35" s="1">
        <v>34</v>
      </c>
      <c r="B35" s="1" t="s">
        <v>18</v>
      </c>
      <c r="C35" s="1" t="s">
        <v>30</v>
      </c>
      <c r="D35" s="2">
        <v>11.92</v>
      </c>
      <c r="E35" s="2">
        <v>0</v>
      </c>
      <c r="F35" s="2">
        <v>0</v>
      </c>
      <c r="G35" s="2">
        <v>0</v>
      </c>
      <c r="H35" s="2">
        <v>0</v>
      </c>
      <c r="I35" s="2">
        <v>2228</v>
      </c>
      <c r="J35" s="2">
        <v>1.07</v>
      </c>
      <c r="K35" s="2">
        <f t="shared" ref="K35:K40" si="0">1.07-0.64</f>
        <v>0.43</v>
      </c>
      <c r="L35" s="3">
        <v>1.5</v>
      </c>
      <c r="M35" s="1">
        <v>1</v>
      </c>
      <c r="N35" s="1">
        <v>1</v>
      </c>
      <c r="O35" s="3">
        <v>2</v>
      </c>
      <c r="P35" s="2">
        <v>1.75</v>
      </c>
      <c r="Q35" s="2">
        <v>0.2</v>
      </c>
      <c r="R35" s="2">
        <v>153</v>
      </c>
    </row>
    <row r="36" ht="15.35" spans="1:18">
      <c r="A36" s="1">
        <v>35</v>
      </c>
      <c r="B36" s="1" t="s">
        <v>18</v>
      </c>
      <c r="C36" s="1" t="s">
        <v>30</v>
      </c>
      <c r="D36" s="2">
        <v>11.92</v>
      </c>
      <c r="E36" s="2">
        <v>0</v>
      </c>
      <c r="F36" s="2">
        <v>0</v>
      </c>
      <c r="G36" s="2">
        <v>0</v>
      </c>
      <c r="H36" s="2">
        <v>0</v>
      </c>
      <c r="I36" s="2">
        <v>2228</v>
      </c>
      <c r="J36" s="2">
        <v>1.07</v>
      </c>
      <c r="K36" s="2">
        <f t="shared" si="0"/>
        <v>0.43</v>
      </c>
      <c r="L36" s="3">
        <v>1.5</v>
      </c>
      <c r="M36" s="1">
        <v>1</v>
      </c>
      <c r="N36" s="1">
        <v>1</v>
      </c>
      <c r="O36" s="3">
        <v>2</v>
      </c>
      <c r="P36" s="2">
        <v>1.75</v>
      </c>
      <c r="Q36" s="2">
        <v>0.5</v>
      </c>
      <c r="R36" s="2">
        <v>125</v>
      </c>
    </row>
    <row r="37" ht="15.35" spans="1:18">
      <c r="A37" s="1">
        <v>36</v>
      </c>
      <c r="B37" s="1" t="s">
        <v>18</v>
      </c>
      <c r="C37" s="1" t="s">
        <v>30</v>
      </c>
      <c r="D37" s="2">
        <v>11.92</v>
      </c>
      <c r="E37" s="2">
        <v>0</v>
      </c>
      <c r="F37" s="2">
        <v>0</v>
      </c>
      <c r="G37" s="2">
        <v>0</v>
      </c>
      <c r="H37" s="2">
        <v>0</v>
      </c>
      <c r="I37" s="2">
        <v>2228</v>
      </c>
      <c r="J37" s="2">
        <v>1.07</v>
      </c>
      <c r="K37" s="2">
        <f t="shared" si="0"/>
        <v>0.43</v>
      </c>
      <c r="L37" s="3">
        <v>1.5</v>
      </c>
      <c r="M37" s="1">
        <v>1</v>
      </c>
      <c r="N37" s="1">
        <v>1</v>
      </c>
      <c r="O37" s="3">
        <v>2</v>
      </c>
      <c r="P37" s="2">
        <v>1.75</v>
      </c>
      <c r="Q37" s="2">
        <v>1</v>
      </c>
      <c r="R37" s="2">
        <v>110</v>
      </c>
    </row>
    <row r="38" ht="15.35" spans="1:18">
      <c r="A38" s="1">
        <v>37</v>
      </c>
      <c r="B38" s="1" t="s">
        <v>18</v>
      </c>
      <c r="C38" s="1" t="s">
        <v>30</v>
      </c>
      <c r="D38" s="2">
        <v>11.92</v>
      </c>
      <c r="E38" s="2">
        <v>0</v>
      </c>
      <c r="F38" s="2">
        <v>0</v>
      </c>
      <c r="G38" s="2">
        <v>0</v>
      </c>
      <c r="H38" s="2">
        <v>0</v>
      </c>
      <c r="I38" s="2">
        <v>2228</v>
      </c>
      <c r="J38" s="2">
        <v>1.07</v>
      </c>
      <c r="K38" s="2">
        <f t="shared" si="0"/>
        <v>0.43</v>
      </c>
      <c r="L38" s="3">
        <v>1.5</v>
      </c>
      <c r="M38" s="1">
        <v>1</v>
      </c>
      <c r="N38" s="1">
        <v>1</v>
      </c>
      <c r="O38" s="3">
        <v>2</v>
      </c>
      <c r="P38" s="2">
        <v>1.75</v>
      </c>
      <c r="Q38" s="2">
        <v>2</v>
      </c>
      <c r="R38" s="2">
        <v>98</v>
      </c>
    </row>
    <row r="39" ht="15.35" spans="1:18">
      <c r="A39" s="1">
        <v>38</v>
      </c>
      <c r="B39" s="1" t="s">
        <v>18</v>
      </c>
      <c r="C39" s="1" t="s">
        <v>30</v>
      </c>
      <c r="D39" s="2">
        <v>11.92</v>
      </c>
      <c r="E39" s="2">
        <v>0</v>
      </c>
      <c r="F39" s="2">
        <v>0</v>
      </c>
      <c r="G39" s="2">
        <v>0</v>
      </c>
      <c r="H39" s="2">
        <v>0</v>
      </c>
      <c r="I39" s="2">
        <v>2228</v>
      </c>
      <c r="J39" s="2">
        <v>1.07</v>
      </c>
      <c r="K39" s="2">
        <f t="shared" si="0"/>
        <v>0.43</v>
      </c>
      <c r="L39" s="3">
        <v>1.5</v>
      </c>
      <c r="M39" s="1">
        <v>1</v>
      </c>
      <c r="N39" s="1">
        <v>1</v>
      </c>
      <c r="O39" s="3">
        <v>2</v>
      </c>
      <c r="P39" s="2">
        <v>1.75</v>
      </c>
      <c r="Q39" s="2">
        <v>5</v>
      </c>
      <c r="R39" s="2">
        <v>84</v>
      </c>
    </row>
    <row r="40" ht="15.35" spans="1:18">
      <c r="A40" s="1">
        <v>39</v>
      </c>
      <c r="B40" s="1" t="s">
        <v>18</v>
      </c>
      <c r="C40" s="1" t="s">
        <v>30</v>
      </c>
      <c r="D40" s="2">
        <v>11.92</v>
      </c>
      <c r="E40" s="2">
        <v>0</v>
      </c>
      <c r="F40" s="2">
        <v>0</v>
      </c>
      <c r="G40" s="2">
        <v>0</v>
      </c>
      <c r="H40" s="2">
        <v>0</v>
      </c>
      <c r="I40" s="2">
        <v>2228</v>
      </c>
      <c r="J40" s="2">
        <v>1.07</v>
      </c>
      <c r="K40" s="2">
        <f t="shared" si="0"/>
        <v>0.43</v>
      </c>
      <c r="L40" s="3">
        <v>1.5</v>
      </c>
      <c r="M40" s="1">
        <v>1</v>
      </c>
      <c r="N40" s="1">
        <v>1</v>
      </c>
      <c r="O40" s="3">
        <v>2</v>
      </c>
      <c r="P40" s="2">
        <v>1.75</v>
      </c>
      <c r="Q40" s="2">
        <v>10</v>
      </c>
      <c r="R40" s="2">
        <v>75</v>
      </c>
    </row>
    <row r="41" ht="15.35" spans="1:18">
      <c r="A41" s="1">
        <v>40</v>
      </c>
      <c r="B41" s="1" t="s">
        <v>18</v>
      </c>
      <c r="C41" s="1" t="s">
        <v>31</v>
      </c>
      <c r="D41" s="2">
        <v>6.96</v>
      </c>
      <c r="E41" s="2">
        <v>0</v>
      </c>
      <c r="F41" s="2">
        <v>0</v>
      </c>
      <c r="G41" s="2">
        <v>0</v>
      </c>
      <c r="H41" s="2">
        <v>0</v>
      </c>
      <c r="I41" s="2">
        <v>829</v>
      </c>
      <c r="J41" s="2">
        <v>0.49</v>
      </c>
      <c r="K41" s="2">
        <v>0.31</v>
      </c>
      <c r="L41" s="3">
        <v>0.852</v>
      </c>
      <c r="M41" s="1">
        <v>1</v>
      </c>
      <c r="N41" s="1">
        <v>3</v>
      </c>
      <c r="O41" s="4">
        <v>2</v>
      </c>
      <c r="P41" s="2">
        <v>1.6</v>
      </c>
      <c r="Q41" s="2">
        <v>0.5</v>
      </c>
      <c r="R41" s="2">
        <v>93.3</v>
      </c>
    </row>
    <row r="42" ht="15.35" spans="1:18">
      <c r="A42" s="1">
        <v>41</v>
      </c>
      <c r="B42" s="1" t="s">
        <v>18</v>
      </c>
      <c r="C42" s="1" t="s">
        <v>31</v>
      </c>
      <c r="D42" s="2">
        <v>6.96</v>
      </c>
      <c r="E42" s="2">
        <v>0</v>
      </c>
      <c r="F42" s="2">
        <v>0</v>
      </c>
      <c r="G42" s="2">
        <v>0</v>
      </c>
      <c r="H42" s="2">
        <v>0</v>
      </c>
      <c r="I42" s="2">
        <v>829</v>
      </c>
      <c r="J42" s="2">
        <v>0.49</v>
      </c>
      <c r="K42" s="2">
        <v>0.31</v>
      </c>
      <c r="L42" s="3">
        <v>0.852</v>
      </c>
      <c r="M42" s="1">
        <v>1</v>
      </c>
      <c r="N42" s="1">
        <v>3</v>
      </c>
      <c r="O42" s="4">
        <v>2</v>
      </c>
      <c r="P42" s="2">
        <v>1.6</v>
      </c>
      <c r="Q42" s="2">
        <v>20</v>
      </c>
      <c r="R42" s="2">
        <v>53.6</v>
      </c>
    </row>
    <row r="43" ht="15.35" spans="1:18">
      <c r="A43" s="1">
        <v>42</v>
      </c>
      <c r="B43" s="1" t="s">
        <v>18</v>
      </c>
      <c r="C43" s="1" t="s">
        <v>32</v>
      </c>
      <c r="D43" s="2">
        <v>5.5</v>
      </c>
      <c r="E43" s="2">
        <v>2.53</v>
      </c>
      <c r="F43" s="2">
        <v>0</v>
      </c>
      <c r="G43" s="2">
        <v>0</v>
      </c>
      <c r="H43" s="2">
        <v>0</v>
      </c>
      <c r="I43" s="2">
        <v>947</v>
      </c>
      <c r="J43" s="2">
        <v>0.54</v>
      </c>
      <c r="K43" s="2">
        <v>0.27</v>
      </c>
      <c r="L43" s="3">
        <v>0.855</v>
      </c>
      <c r="M43" s="1">
        <v>1</v>
      </c>
      <c r="N43" s="1">
        <v>3</v>
      </c>
      <c r="O43" s="4">
        <v>2</v>
      </c>
      <c r="P43" s="2">
        <v>1.6</v>
      </c>
      <c r="Q43" s="2">
        <v>0.5</v>
      </c>
      <c r="R43" s="2">
        <v>117.9</v>
      </c>
    </row>
    <row r="44" ht="15.35" spans="1:18">
      <c r="A44" s="1">
        <v>43</v>
      </c>
      <c r="B44" s="1" t="s">
        <v>18</v>
      </c>
      <c r="C44" s="1" t="s">
        <v>32</v>
      </c>
      <c r="D44" s="2">
        <v>5.5</v>
      </c>
      <c r="E44" s="2">
        <v>2.53</v>
      </c>
      <c r="F44" s="2">
        <v>0</v>
      </c>
      <c r="G44" s="2">
        <v>0</v>
      </c>
      <c r="H44" s="2">
        <v>0</v>
      </c>
      <c r="I44" s="2">
        <v>947</v>
      </c>
      <c r="J44" s="2">
        <v>0.54</v>
      </c>
      <c r="K44" s="2">
        <v>0.27</v>
      </c>
      <c r="L44" s="3">
        <v>0.855</v>
      </c>
      <c r="M44" s="1">
        <v>1</v>
      </c>
      <c r="N44" s="1">
        <v>3</v>
      </c>
      <c r="O44" s="4">
        <v>2</v>
      </c>
      <c r="P44" s="2">
        <v>1.6</v>
      </c>
      <c r="Q44" s="2">
        <v>20</v>
      </c>
      <c r="R44" s="2">
        <v>71</v>
      </c>
    </row>
    <row r="45" ht="15.35" spans="1:18">
      <c r="A45" s="1">
        <v>44</v>
      </c>
      <c r="B45" s="1" t="s">
        <v>18</v>
      </c>
      <c r="C45" s="1" t="s">
        <v>33</v>
      </c>
      <c r="D45" s="2">
        <v>3.67</v>
      </c>
      <c r="E45" s="2">
        <v>0</v>
      </c>
      <c r="F45" s="2">
        <v>0</v>
      </c>
      <c r="G45" s="2">
        <v>0</v>
      </c>
      <c r="H45" s="2">
        <v>2.71</v>
      </c>
      <c r="I45" s="2">
        <v>1175</v>
      </c>
      <c r="J45" s="2">
        <v>0.71</v>
      </c>
      <c r="K45" s="2">
        <v>0.3</v>
      </c>
      <c r="L45" s="3">
        <v>0.858</v>
      </c>
      <c r="M45" s="1">
        <v>1</v>
      </c>
      <c r="N45" s="1">
        <v>3</v>
      </c>
      <c r="O45" s="4">
        <v>2</v>
      </c>
      <c r="P45" s="2">
        <v>1.6</v>
      </c>
      <c r="Q45" s="2">
        <v>0.5</v>
      </c>
      <c r="R45" s="2">
        <v>136.2</v>
      </c>
    </row>
    <row r="46" ht="15.35" spans="1:18">
      <c r="A46" s="1">
        <v>45</v>
      </c>
      <c r="B46" s="1" t="s">
        <v>18</v>
      </c>
      <c r="C46" s="1" t="s">
        <v>33</v>
      </c>
      <c r="D46" s="2">
        <v>3.67</v>
      </c>
      <c r="E46" s="2">
        <v>0</v>
      </c>
      <c r="F46" s="2">
        <v>0</v>
      </c>
      <c r="G46" s="2">
        <v>0</v>
      </c>
      <c r="H46" s="2">
        <v>2.71</v>
      </c>
      <c r="I46" s="2">
        <v>1175</v>
      </c>
      <c r="J46" s="2">
        <v>0.71</v>
      </c>
      <c r="K46" s="2">
        <v>0.3</v>
      </c>
      <c r="L46" s="3">
        <v>0.858</v>
      </c>
      <c r="M46" s="1">
        <v>1</v>
      </c>
      <c r="N46" s="1">
        <v>3</v>
      </c>
      <c r="O46" s="4">
        <v>2</v>
      </c>
      <c r="P46" s="2">
        <v>1.6</v>
      </c>
      <c r="Q46" s="2">
        <v>20</v>
      </c>
      <c r="R46" s="2">
        <v>75.9</v>
      </c>
    </row>
    <row r="47" ht="15.35" spans="1:18">
      <c r="A47" s="1">
        <v>46</v>
      </c>
      <c r="B47" s="1" t="s">
        <v>18</v>
      </c>
      <c r="C47" s="1" t="s">
        <v>34</v>
      </c>
      <c r="D47" s="2">
        <v>10.41</v>
      </c>
      <c r="E47" s="2">
        <v>2.37</v>
      </c>
      <c r="F47" s="2">
        <v>0</v>
      </c>
      <c r="G47" s="2">
        <v>0</v>
      </c>
      <c r="H47" s="2">
        <v>2.1</v>
      </c>
      <c r="I47" s="2">
        <v>899</v>
      </c>
      <c r="J47" s="2">
        <v>0.52</v>
      </c>
      <c r="K47" s="2">
        <v>0.33</v>
      </c>
      <c r="L47" s="3">
        <v>0.856</v>
      </c>
      <c r="M47" s="1">
        <v>1</v>
      </c>
      <c r="N47" s="1">
        <v>3</v>
      </c>
      <c r="O47" s="4">
        <v>2</v>
      </c>
      <c r="P47" s="2">
        <v>1.6</v>
      </c>
      <c r="Q47" s="2">
        <v>0.5</v>
      </c>
      <c r="R47" s="2">
        <v>165.9</v>
      </c>
    </row>
    <row r="48" ht="15.35" spans="1:18">
      <c r="A48" s="1">
        <v>47</v>
      </c>
      <c r="B48" s="1" t="s">
        <v>18</v>
      </c>
      <c r="C48" s="1" t="s">
        <v>34</v>
      </c>
      <c r="D48" s="2">
        <v>10.41</v>
      </c>
      <c r="E48" s="2">
        <v>2.37</v>
      </c>
      <c r="F48" s="2">
        <v>0</v>
      </c>
      <c r="G48" s="2">
        <v>0</v>
      </c>
      <c r="H48" s="2">
        <v>2.1</v>
      </c>
      <c r="I48" s="2">
        <v>899</v>
      </c>
      <c r="J48" s="2">
        <v>0.52</v>
      </c>
      <c r="K48" s="2">
        <v>0.33</v>
      </c>
      <c r="L48" s="3">
        <v>0.856</v>
      </c>
      <c r="M48" s="1">
        <v>1</v>
      </c>
      <c r="N48" s="1">
        <v>3</v>
      </c>
      <c r="O48" s="4">
        <v>2</v>
      </c>
      <c r="P48" s="2">
        <v>1.6</v>
      </c>
      <c r="Q48" s="2">
        <v>20</v>
      </c>
      <c r="R48" s="2">
        <v>110.9</v>
      </c>
    </row>
    <row r="49" ht="46" spans="1:18">
      <c r="A49" s="1">
        <v>48</v>
      </c>
      <c r="B49" s="1" t="s">
        <v>18</v>
      </c>
      <c r="C49" s="1" t="s">
        <v>35</v>
      </c>
      <c r="D49" s="2">
        <v>9.64</v>
      </c>
      <c r="E49" s="2">
        <v>3.44</v>
      </c>
      <c r="F49" s="2">
        <v>0</v>
      </c>
      <c r="G49" s="2">
        <v>0</v>
      </c>
      <c r="H49" s="2">
        <v>0</v>
      </c>
      <c r="I49" s="2">
        <v>1624</v>
      </c>
      <c r="J49" s="2">
        <v>0.918</v>
      </c>
      <c r="K49" s="2">
        <f>J49-0.599</f>
        <v>0.319</v>
      </c>
      <c r="L49" s="3">
        <v>0.999</v>
      </c>
      <c r="M49" s="1">
        <v>1</v>
      </c>
      <c r="N49" s="1">
        <v>1</v>
      </c>
      <c r="O49" s="3">
        <v>2</v>
      </c>
      <c r="P49" s="2">
        <v>1.6</v>
      </c>
      <c r="Q49" s="2">
        <v>0.1</v>
      </c>
      <c r="R49" s="2">
        <f>270*1.6/3.6</f>
        <v>120</v>
      </c>
    </row>
    <row r="50" ht="30.65" spans="1:18">
      <c r="A50" s="1">
        <v>49</v>
      </c>
      <c r="B50" s="1" t="s">
        <v>18</v>
      </c>
      <c r="C50" s="1" t="s">
        <v>36</v>
      </c>
      <c r="D50" s="2">
        <v>11.07</v>
      </c>
      <c r="E50" s="2">
        <v>0.73</v>
      </c>
      <c r="F50" s="2">
        <v>0</v>
      </c>
      <c r="G50" s="2">
        <v>0</v>
      </c>
      <c r="H50" s="2">
        <v>0</v>
      </c>
      <c r="I50" s="2">
        <v>592</v>
      </c>
      <c r="J50" s="2">
        <v>0.322</v>
      </c>
      <c r="K50" s="2">
        <f>J50-0.275</f>
        <v>0.047</v>
      </c>
      <c r="L50" s="3"/>
      <c r="M50" s="1">
        <v>1</v>
      </c>
      <c r="N50" s="1">
        <v>1</v>
      </c>
      <c r="O50" s="3">
        <v>2</v>
      </c>
      <c r="P50" s="2">
        <v>1.6</v>
      </c>
      <c r="Q50" s="2">
        <v>0.1</v>
      </c>
      <c r="R50" s="2">
        <f>149*1.6/3.6</f>
        <v>66.2222222222222</v>
      </c>
    </row>
    <row r="51" ht="46" spans="1:18">
      <c r="A51" s="1">
        <v>50</v>
      </c>
      <c r="B51" s="1" t="s">
        <v>18</v>
      </c>
      <c r="C51" s="1" t="s">
        <v>37</v>
      </c>
      <c r="D51" s="2">
        <v>8.42</v>
      </c>
      <c r="E51" s="2">
        <v>1.64</v>
      </c>
      <c r="F51" s="2">
        <v>0</v>
      </c>
      <c r="G51" s="2">
        <v>0</v>
      </c>
      <c r="H51" s="2">
        <v>0</v>
      </c>
      <c r="I51" s="2">
        <v>1949</v>
      </c>
      <c r="J51" s="2">
        <v>1.133</v>
      </c>
      <c r="K51" s="2">
        <f t="shared" ref="K51:K54" si="1">J51-0.519</f>
        <v>0.614</v>
      </c>
      <c r="L51" s="3">
        <v>0.917</v>
      </c>
      <c r="M51" s="1">
        <v>1</v>
      </c>
      <c r="N51" s="1">
        <v>1</v>
      </c>
      <c r="O51" s="3">
        <v>2</v>
      </c>
      <c r="P51" s="2">
        <v>1.6</v>
      </c>
      <c r="Q51" s="2">
        <v>0.1</v>
      </c>
      <c r="R51" s="2">
        <f>360*1.6/3.6</f>
        <v>160</v>
      </c>
    </row>
    <row r="52" ht="46" spans="1:18">
      <c r="A52" s="1">
        <v>51</v>
      </c>
      <c r="B52" s="1" t="s">
        <v>18</v>
      </c>
      <c r="C52" s="1" t="s">
        <v>37</v>
      </c>
      <c r="D52" s="2">
        <v>8.42</v>
      </c>
      <c r="E52" s="2">
        <v>1.64</v>
      </c>
      <c r="F52" s="2">
        <v>0</v>
      </c>
      <c r="G52" s="2">
        <v>0</v>
      </c>
      <c r="H52" s="2">
        <v>0</v>
      </c>
      <c r="I52" s="2">
        <v>1949</v>
      </c>
      <c r="J52" s="2">
        <v>1.133</v>
      </c>
      <c r="K52" s="2">
        <f t="shared" si="1"/>
        <v>0.614</v>
      </c>
      <c r="L52" s="3">
        <v>0.917</v>
      </c>
      <c r="M52" s="1">
        <v>1</v>
      </c>
      <c r="N52" s="1">
        <v>1</v>
      </c>
      <c r="O52" s="3">
        <v>2</v>
      </c>
      <c r="P52" s="2">
        <v>1.6</v>
      </c>
      <c r="Q52" s="2">
        <v>20</v>
      </c>
      <c r="R52" s="2">
        <f>211*1.6/3.6</f>
        <v>93.7777777777778</v>
      </c>
    </row>
    <row r="53" ht="46" spans="1:18">
      <c r="A53" s="1">
        <v>52</v>
      </c>
      <c r="B53" s="1" t="s">
        <v>18</v>
      </c>
      <c r="C53" s="1" t="s">
        <v>37</v>
      </c>
      <c r="D53" s="2">
        <v>8.42</v>
      </c>
      <c r="E53" s="2">
        <v>1.64</v>
      </c>
      <c r="F53" s="2">
        <v>0</v>
      </c>
      <c r="G53" s="2">
        <v>0</v>
      </c>
      <c r="H53" s="2">
        <v>0</v>
      </c>
      <c r="I53" s="2">
        <v>1949</v>
      </c>
      <c r="J53" s="2">
        <v>1.133</v>
      </c>
      <c r="K53" s="2">
        <f t="shared" si="1"/>
        <v>0.614</v>
      </c>
      <c r="L53" s="3">
        <v>0.917</v>
      </c>
      <c r="M53" s="1">
        <v>1</v>
      </c>
      <c r="N53" s="1">
        <v>1</v>
      </c>
      <c r="O53" s="3">
        <v>10</v>
      </c>
      <c r="P53" s="2">
        <v>1.6</v>
      </c>
      <c r="Q53" s="2">
        <v>0.1</v>
      </c>
      <c r="R53" s="2">
        <f>326*1.6/3.6</f>
        <v>144.888888888889</v>
      </c>
    </row>
    <row r="54" ht="46" spans="1:18">
      <c r="A54" s="1">
        <v>53</v>
      </c>
      <c r="B54" s="1" t="s">
        <v>18</v>
      </c>
      <c r="C54" s="1" t="s">
        <v>37</v>
      </c>
      <c r="D54" s="2">
        <v>8.42</v>
      </c>
      <c r="E54" s="2">
        <v>1.64</v>
      </c>
      <c r="F54" s="2">
        <v>0</v>
      </c>
      <c r="G54" s="2">
        <v>0</v>
      </c>
      <c r="H54" s="2">
        <v>0</v>
      </c>
      <c r="I54" s="2">
        <v>1949</v>
      </c>
      <c r="J54" s="2">
        <v>1.133</v>
      </c>
      <c r="K54" s="2">
        <f t="shared" si="1"/>
        <v>0.614</v>
      </c>
      <c r="L54" s="3">
        <v>0.917</v>
      </c>
      <c r="M54" s="1">
        <v>1</v>
      </c>
      <c r="N54" s="1">
        <v>1</v>
      </c>
      <c r="O54" s="3">
        <v>10</v>
      </c>
      <c r="P54" s="2">
        <v>1.6</v>
      </c>
      <c r="Q54" s="2">
        <v>20</v>
      </c>
      <c r="R54" s="2">
        <f>145*1.6/3.6</f>
        <v>64.4444444444444</v>
      </c>
    </row>
    <row r="55" ht="46" spans="1:18">
      <c r="A55" s="1">
        <v>54</v>
      </c>
      <c r="B55" s="1" t="s">
        <v>18</v>
      </c>
      <c r="C55" s="1" t="s">
        <v>38</v>
      </c>
      <c r="D55" s="2">
        <v>5.52</v>
      </c>
      <c r="E55" s="2">
        <v>0.89</v>
      </c>
      <c r="F55" s="2">
        <v>0</v>
      </c>
      <c r="G55" s="2">
        <v>0</v>
      </c>
      <c r="H55" s="2">
        <v>0</v>
      </c>
      <c r="I55" s="2">
        <v>2276</v>
      </c>
      <c r="J55" s="2">
        <v>1.331</v>
      </c>
      <c r="K55" s="2">
        <f>J55-0.279</f>
        <v>1.052</v>
      </c>
      <c r="L55" s="3">
        <v>0.872</v>
      </c>
      <c r="M55" s="1">
        <v>1</v>
      </c>
      <c r="N55" s="1">
        <v>1</v>
      </c>
      <c r="O55" s="3">
        <v>2</v>
      </c>
      <c r="P55" s="2">
        <v>1.6</v>
      </c>
      <c r="Q55" s="2">
        <v>0.1</v>
      </c>
      <c r="R55" s="2">
        <f>258*1.6/3.6</f>
        <v>114.666666666667</v>
      </c>
    </row>
    <row r="56" ht="30.65" spans="1:18">
      <c r="A56" s="1">
        <v>55</v>
      </c>
      <c r="B56" s="1" t="s">
        <v>18</v>
      </c>
      <c r="C56" s="1" t="s">
        <v>39</v>
      </c>
      <c r="D56" s="2"/>
      <c r="E56" s="2"/>
      <c r="F56" s="2"/>
      <c r="G56" s="2"/>
      <c r="H56" s="2"/>
      <c r="I56" s="2">
        <v>425.81</v>
      </c>
      <c r="J56" s="2">
        <v>0.297</v>
      </c>
      <c r="K56" s="2">
        <v>0.104</v>
      </c>
      <c r="L56" s="3">
        <v>0.79</v>
      </c>
      <c r="M56" s="1">
        <v>2</v>
      </c>
      <c r="N56" s="1">
        <v>1</v>
      </c>
      <c r="O56" s="3">
        <v>2</v>
      </c>
      <c r="P56" s="2">
        <v>1.6</v>
      </c>
      <c r="Q56" s="2">
        <v>0.5</v>
      </c>
      <c r="R56" s="2">
        <f>186.3*1.6/3.6</f>
        <v>82.8</v>
      </c>
    </row>
    <row r="57" ht="30.65" spans="1:18">
      <c r="A57" s="1">
        <v>56</v>
      </c>
      <c r="B57" s="1" t="s">
        <v>18</v>
      </c>
      <c r="C57" s="1" t="s">
        <v>40</v>
      </c>
      <c r="D57" s="2">
        <v>4.5</v>
      </c>
      <c r="E57" s="2">
        <v>14.17</v>
      </c>
      <c r="F57" s="2">
        <v>0</v>
      </c>
      <c r="G57" s="2">
        <v>0</v>
      </c>
      <c r="H57" s="2">
        <v>0</v>
      </c>
      <c r="I57" s="2">
        <v>1190.9</v>
      </c>
      <c r="J57" s="2">
        <v>0.833</v>
      </c>
      <c r="K57" s="2">
        <v>0.193</v>
      </c>
      <c r="L57" s="3">
        <v>0.91</v>
      </c>
      <c r="M57" s="1">
        <v>2</v>
      </c>
      <c r="N57" s="1">
        <v>1</v>
      </c>
      <c r="O57" s="3">
        <v>2</v>
      </c>
      <c r="P57" s="2">
        <v>1.6</v>
      </c>
      <c r="Q57" s="2">
        <v>0.5</v>
      </c>
      <c r="R57" s="2">
        <f>255.6*1.6/3.6</f>
        <v>113.6</v>
      </c>
    </row>
    <row r="58" ht="30.65" spans="1:18">
      <c r="A58" s="1">
        <v>57</v>
      </c>
      <c r="B58" s="1" t="s">
        <v>18</v>
      </c>
      <c r="C58" s="1" t="s">
        <v>40</v>
      </c>
      <c r="D58" s="2">
        <v>4.5</v>
      </c>
      <c r="E58" s="2">
        <v>14.17</v>
      </c>
      <c r="F58" s="2">
        <v>0</v>
      </c>
      <c r="G58" s="2">
        <v>0</v>
      </c>
      <c r="H58" s="2">
        <v>0</v>
      </c>
      <c r="I58" s="2">
        <v>1190.9</v>
      </c>
      <c r="J58" s="2">
        <v>0.833</v>
      </c>
      <c r="K58" s="2">
        <v>0.193</v>
      </c>
      <c r="L58" s="3">
        <v>0.91</v>
      </c>
      <c r="M58" s="1">
        <v>2</v>
      </c>
      <c r="N58" s="1">
        <v>1</v>
      </c>
      <c r="O58" s="3">
        <v>2</v>
      </c>
      <c r="P58" s="2">
        <v>1.6</v>
      </c>
      <c r="Q58" s="2">
        <v>1</v>
      </c>
      <c r="R58" s="2">
        <f>228.2*1.6/3.6</f>
        <v>101.422222222222</v>
      </c>
    </row>
    <row r="59" ht="30.65" spans="1:18">
      <c r="A59" s="1">
        <v>58</v>
      </c>
      <c r="B59" s="1" t="s">
        <v>18</v>
      </c>
      <c r="C59" s="1" t="s">
        <v>40</v>
      </c>
      <c r="D59" s="2">
        <v>4.5</v>
      </c>
      <c r="E59" s="2">
        <v>14.17</v>
      </c>
      <c r="F59" s="2">
        <v>0</v>
      </c>
      <c r="G59" s="2">
        <v>0</v>
      </c>
      <c r="H59" s="2">
        <v>0</v>
      </c>
      <c r="I59" s="2">
        <v>1190.9</v>
      </c>
      <c r="J59" s="2">
        <v>0.833</v>
      </c>
      <c r="K59" s="2">
        <v>0.193</v>
      </c>
      <c r="L59" s="3">
        <v>0.91</v>
      </c>
      <c r="M59" s="1">
        <v>2</v>
      </c>
      <c r="N59" s="1">
        <v>1</v>
      </c>
      <c r="O59" s="3">
        <v>2</v>
      </c>
      <c r="P59" s="2">
        <v>1.6</v>
      </c>
      <c r="Q59" s="2">
        <v>2</v>
      </c>
      <c r="R59" s="2">
        <f>198.7*1.6/3.6</f>
        <v>88.3111111111111</v>
      </c>
    </row>
    <row r="60" ht="30.65" spans="1:18">
      <c r="A60" s="1">
        <v>59</v>
      </c>
      <c r="B60" s="1" t="s">
        <v>18</v>
      </c>
      <c r="C60" s="1" t="s">
        <v>40</v>
      </c>
      <c r="D60" s="2">
        <v>4.5</v>
      </c>
      <c r="E60" s="2">
        <v>14.17</v>
      </c>
      <c r="F60" s="2">
        <v>0</v>
      </c>
      <c r="G60" s="2">
        <v>0</v>
      </c>
      <c r="H60" s="2">
        <v>0</v>
      </c>
      <c r="I60" s="2">
        <v>1190.9</v>
      </c>
      <c r="J60" s="2">
        <v>0.833</v>
      </c>
      <c r="K60" s="2">
        <v>0.193</v>
      </c>
      <c r="L60" s="3">
        <v>0.91</v>
      </c>
      <c r="M60" s="1">
        <v>2</v>
      </c>
      <c r="N60" s="1">
        <v>1</v>
      </c>
      <c r="O60" s="3">
        <v>2</v>
      </c>
      <c r="P60" s="2">
        <v>1.6</v>
      </c>
      <c r="Q60" s="2">
        <v>5</v>
      </c>
      <c r="R60" s="2">
        <f>162.3*1.6/3.6</f>
        <v>72.1333333333333</v>
      </c>
    </row>
    <row r="61" ht="30.65" spans="1:18">
      <c r="A61" s="1">
        <v>60</v>
      </c>
      <c r="B61" s="1" t="s">
        <v>18</v>
      </c>
      <c r="C61" s="1" t="s">
        <v>40</v>
      </c>
      <c r="D61" s="2">
        <v>4.5</v>
      </c>
      <c r="E61" s="2">
        <v>14.17</v>
      </c>
      <c r="F61" s="2">
        <v>0</v>
      </c>
      <c r="G61" s="2">
        <v>0</v>
      </c>
      <c r="H61" s="2">
        <v>0</v>
      </c>
      <c r="I61" s="2">
        <v>1190.9</v>
      </c>
      <c r="J61" s="2">
        <v>0.833</v>
      </c>
      <c r="K61" s="2">
        <v>0.193</v>
      </c>
      <c r="L61" s="3">
        <v>0.91</v>
      </c>
      <c r="M61" s="1">
        <v>2</v>
      </c>
      <c r="N61" s="1">
        <v>1</v>
      </c>
      <c r="O61" s="3">
        <v>2</v>
      </c>
      <c r="P61" s="2">
        <v>1.6</v>
      </c>
      <c r="Q61" s="2">
        <v>10</v>
      </c>
      <c r="R61" s="2">
        <f>142.6*1.6/3.6</f>
        <v>63.3777777777778</v>
      </c>
    </row>
    <row r="62" ht="30.65" spans="1:18">
      <c r="A62" s="1">
        <v>61</v>
      </c>
      <c r="B62" s="1" t="s">
        <v>18</v>
      </c>
      <c r="C62" s="1" t="s">
        <v>40</v>
      </c>
      <c r="D62" s="2">
        <v>4.5</v>
      </c>
      <c r="E62" s="2">
        <v>14.17</v>
      </c>
      <c r="F62" s="2">
        <v>0</v>
      </c>
      <c r="G62" s="2">
        <v>0</v>
      </c>
      <c r="H62" s="2">
        <v>0</v>
      </c>
      <c r="I62" s="2">
        <v>1190.9</v>
      </c>
      <c r="J62" s="2">
        <v>0.833</v>
      </c>
      <c r="K62" s="2">
        <v>0.193</v>
      </c>
      <c r="L62" s="3">
        <v>0.91</v>
      </c>
      <c r="M62" s="1">
        <v>2</v>
      </c>
      <c r="N62" s="1">
        <v>1</v>
      </c>
      <c r="O62" s="3">
        <v>2</v>
      </c>
      <c r="P62" s="2">
        <v>1.6</v>
      </c>
      <c r="Q62" s="2">
        <v>20</v>
      </c>
      <c r="R62" s="2">
        <f>128.2*1.6/3.6</f>
        <v>56.9777777777778</v>
      </c>
    </row>
    <row r="63" ht="30.65" spans="1:18">
      <c r="A63" s="1">
        <v>62</v>
      </c>
      <c r="B63" s="1" t="s">
        <v>18</v>
      </c>
      <c r="C63" s="1" t="s">
        <v>40</v>
      </c>
      <c r="D63" s="2">
        <v>4.5</v>
      </c>
      <c r="E63" s="2">
        <v>14.17</v>
      </c>
      <c r="F63" s="2">
        <v>0</v>
      </c>
      <c r="G63" s="2">
        <v>0</v>
      </c>
      <c r="H63" s="2">
        <v>0</v>
      </c>
      <c r="I63" s="2">
        <v>1190.9</v>
      </c>
      <c r="J63" s="2">
        <v>0.833</v>
      </c>
      <c r="K63" s="2">
        <v>0.193</v>
      </c>
      <c r="L63" s="3">
        <v>0.91</v>
      </c>
      <c r="M63" s="1">
        <v>2</v>
      </c>
      <c r="N63" s="1">
        <v>1</v>
      </c>
      <c r="O63" s="3">
        <v>2</v>
      </c>
      <c r="P63" s="2">
        <v>1.6</v>
      </c>
      <c r="Q63" s="2">
        <v>50</v>
      </c>
      <c r="R63" s="2">
        <f>101.5*1.6/3.6</f>
        <v>45.1111111111111</v>
      </c>
    </row>
    <row r="64" ht="37.65" spans="1:18">
      <c r="A64" s="1">
        <v>63</v>
      </c>
      <c r="B64" s="1" t="s">
        <v>18</v>
      </c>
      <c r="C64" s="1" t="s">
        <v>41</v>
      </c>
      <c r="D64" s="2">
        <v>6.99</v>
      </c>
      <c r="E64" s="2">
        <v>1.59</v>
      </c>
      <c r="F64" s="2">
        <v>0</v>
      </c>
      <c r="G64" s="2">
        <v>0</v>
      </c>
      <c r="H64" s="2">
        <v>0</v>
      </c>
      <c r="I64" s="2">
        <v>2465.9</v>
      </c>
      <c r="J64" s="2">
        <v>1.29</v>
      </c>
      <c r="K64" s="2">
        <f t="shared" ref="K64:K67" si="2">J64-0.68</f>
        <v>0.61</v>
      </c>
      <c r="L64" s="3">
        <v>0.912</v>
      </c>
      <c r="M64" s="1">
        <v>2</v>
      </c>
      <c r="N64" s="1">
        <v>3</v>
      </c>
      <c r="O64" s="3">
        <v>2</v>
      </c>
      <c r="P64" s="2">
        <v>1.8</v>
      </c>
      <c r="Q64" s="2">
        <v>0.5</v>
      </c>
      <c r="R64" s="2">
        <f>108.5</f>
        <v>108.5</v>
      </c>
    </row>
    <row r="65" ht="37.65" spans="1:18">
      <c r="A65" s="1">
        <v>64</v>
      </c>
      <c r="B65" s="1" t="s">
        <v>18</v>
      </c>
      <c r="C65" s="1" t="s">
        <v>41</v>
      </c>
      <c r="D65" s="2">
        <v>6.99</v>
      </c>
      <c r="E65" s="2">
        <v>1.59</v>
      </c>
      <c r="F65" s="2">
        <v>0</v>
      </c>
      <c r="G65" s="2">
        <v>0</v>
      </c>
      <c r="H65" s="2">
        <v>0</v>
      </c>
      <c r="I65" s="2">
        <v>2465.9</v>
      </c>
      <c r="J65" s="2">
        <v>1.29</v>
      </c>
      <c r="K65" s="2">
        <f t="shared" si="2"/>
        <v>0.61</v>
      </c>
      <c r="L65" s="3">
        <v>0.912</v>
      </c>
      <c r="M65" s="1">
        <v>2</v>
      </c>
      <c r="N65" s="1">
        <v>3</v>
      </c>
      <c r="O65" s="3">
        <v>2</v>
      </c>
      <c r="P65" s="2">
        <v>1.8</v>
      </c>
      <c r="Q65" s="2">
        <v>1</v>
      </c>
      <c r="R65" s="2">
        <v>60.8</v>
      </c>
    </row>
    <row r="66" ht="37.65" spans="1:18">
      <c r="A66" s="1">
        <v>65</v>
      </c>
      <c r="B66" s="1" t="s">
        <v>18</v>
      </c>
      <c r="C66" s="1" t="s">
        <v>41</v>
      </c>
      <c r="D66" s="2">
        <v>6.99</v>
      </c>
      <c r="E66" s="2">
        <v>1.59</v>
      </c>
      <c r="F66" s="2">
        <v>0</v>
      </c>
      <c r="G66" s="2">
        <v>0</v>
      </c>
      <c r="H66" s="2">
        <v>0</v>
      </c>
      <c r="I66" s="2">
        <v>2465.9</v>
      </c>
      <c r="J66" s="2">
        <v>1.29</v>
      </c>
      <c r="K66" s="2">
        <f t="shared" si="2"/>
        <v>0.61</v>
      </c>
      <c r="L66" s="3">
        <v>0.912</v>
      </c>
      <c r="M66" s="1">
        <v>2</v>
      </c>
      <c r="N66" s="1">
        <v>3</v>
      </c>
      <c r="O66" s="3">
        <v>2</v>
      </c>
      <c r="P66" s="2">
        <v>1.8</v>
      </c>
      <c r="Q66" s="2">
        <v>10</v>
      </c>
      <c r="R66" s="2">
        <v>44.5</v>
      </c>
    </row>
    <row r="67" ht="37.65" spans="1:18">
      <c r="A67" s="1">
        <v>66</v>
      </c>
      <c r="B67" s="1" t="s">
        <v>18</v>
      </c>
      <c r="C67" s="1" t="s">
        <v>41</v>
      </c>
      <c r="D67" s="2">
        <v>6.99</v>
      </c>
      <c r="E67" s="2">
        <v>1.59</v>
      </c>
      <c r="F67" s="2">
        <v>0</v>
      </c>
      <c r="G67" s="2">
        <v>0</v>
      </c>
      <c r="H67" s="2">
        <v>0</v>
      </c>
      <c r="I67" s="2">
        <v>2465.9</v>
      </c>
      <c r="J67" s="2">
        <v>1.29</v>
      </c>
      <c r="K67" s="2">
        <f t="shared" si="2"/>
        <v>0.61</v>
      </c>
      <c r="L67" s="3">
        <v>0.912</v>
      </c>
      <c r="M67" s="1">
        <v>2</v>
      </c>
      <c r="N67" s="1">
        <v>3</v>
      </c>
      <c r="O67" s="3">
        <v>2</v>
      </c>
      <c r="P67" s="2">
        <v>1.8</v>
      </c>
      <c r="Q67" s="2">
        <v>20</v>
      </c>
      <c r="R67" s="2">
        <v>41.6</v>
      </c>
    </row>
    <row r="68" ht="15.35" spans="1:18">
      <c r="A68" s="1">
        <v>67</v>
      </c>
      <c r="B68" s="5" t="s">
        <v>18</v>
      </c>
      <c r="C68" s="1" t="s">
        <v>42</v>
      </c>
      <c r="D68" s="2">
        <v>4.81</v>
      </c>
      <c r="E68" s="2">
        <v>1.09</v>
      </c>
      <c r="F68" s="2">
        <v>0</v>
      </c>
      <c r="G68" s="2">
        <v>0</v>
      </c>
      <c r="H68" s="2">
        <v>0</v>
      </c>
      <c r="I68" s="2">
        <v>972.4</v>
      </c>
      <c r="J68" s="2">
        <v>1.67</v>
      </c>
      <c r="K68" s="2">
        <v>1.38</v>
      </c>
      <c r="L68" s="3">
        <v>0.82</v>
      </c>
      <c r="M68" s="1">
        <v>2</v>
      </c>
      <c r="N68" s="1">
        <v>1</v>
      </c>
      <c r="O68" s="3">
        <v>2.5</v>
      </c>
      <c r="P68" s="2">
        <v>1.6</v>
      </c>
      <c r="Q68" s="2">
        <v>0.2</v>
      </c>
      <c r="R68" s="2">
        <v>104.9</v>
      </c>
    </row>
    <row r="69" ht="15.35" spans="1:18">
      <c r="A69" s="1">
        <v>68</v>
      </c>
      <c r="B69" s="5" t="s">
        <v>18</v>
      </c>
      <c r="C69" s="1" t="s">
        <v>43</v>
      </c>
      <c r="D69" s="2">
        <v>4.89</v>
      </c>
      <c r="E69" s="2">
        <v>1.74</v>
      </c>
      <c r="F69" s="2">
        <v>0</v>
      </c>
      <c r="G69" s="2">
        <v>0</v>
      </c>
      <c r="H69" s="2">
        <v>0</v>
      </c>
      <c r="I69" s="2">
        <v>1666.8</v>
      </c>
      <c r="J69" s="2">
        <v>2.42</v>
      </c>
      <c r="K69" s="2">
        <v>2.13</v>
      </c>
      <c r="L69" s="3">
        <v>0.88</v>
      </c>
      <c r="M69" s="1">
        <v>2</v>
      </c>
      <c r="N69" s="1">
        <v>1</v>
      </c>
      <c r="O69" s="3">
        <v>2.5</v>
      </c>
      <c r="P69" s="2">
        <v>1.6</v>
      </c>
      <c r="Q69" s="2">
        <v>0.2</v>
      </c>
      <c r="R69" s="2">
        <v>132.9</v>
      </c>
    </row>
    <row r="70" ht="15.35" spans="1:18">
      <c r="A70" s="1">
        <v>69</v>
      </c>
      <c r="B70" s="5" t="s">
        <v>18</v>
      </c>
      <c r="C70" s="1" t="s">
        <v>43</v>
      </c>
      <c r="D70" s="2">
        <v>4.89</v>
      </c>
      <c r="E70" s="2">
        <v>1.74</v>
      </c>
      <c r="F70" s="2">
        <v>0</v>
      </c>
      <c r="G70" s="2">
        <v>0</v>
      </c>
      <c r="H70" s="2">
        <v>0</v>
      </c>
      <c r="I70" s="2">
        <v>1666.8</v>
      </c>
      <c r="J70" s="2">
        <v>2.42</v>
      </c>
      <c r="K70" s="2">
        <v>2.13</v>
      </c>
      <c r="L70" s="3">
        <v>0.88</v>
      </c>
      <c r="M70" s="1">
        <v>2</v>
      </c>
      <c r="N70" s="1">
        <v>1</v>
      </c>
      <c r="O70" s="3">
        <v>2.5</v>
      </c>
      <c r="P70" s="2">
        <v>1.6</v>
      </c>
      <c r="Q70" s="2">
        <v>0.5</v>
      </c>
      <c r="R70" s="2">
        <v>114.4</v>
      </c>
    </row>
    <row r="71" ht="15.35" spans="1:18">
      <c r="A71" s="1">
        <v>70</v>
      </c>
      <c r="B71" s="5" t="s">
        <v>18</v>
      </c>
      <c r="C71" s="1" t="s">
        <v>43</v>
      </c>
      <c r="D71" s="2">
        <v>4.89</v>
      </c>
      <c r="E71" s="2">
        <v>1.74</v>
      </c>
      <c r="F71" s="2">
        <v>0</v>
      </c>
      <c r="G71" s="2">
        <v>0</v>
      </c>
      <c r="H71" s="2">
        <v>0</v>
      </c>
      <c r="I71" s="2">
        <v>1666.8</v>
      </c>
      <c r="J71" s="2">
        <v>2.42</v>
      </c>
      <c r="K71" s="2">
        <v>2.13</v>
      </c>
      <c r="L71" s="3">
        <v>0.88</v>
      </c>
      <c r="M71" s="1">
        <v>2</v>
      </c>
      <c r="N71" s="1">
        <v>1</v>
      </c>
      <c r="O71" s="3">
        <v>2.5</v>
      </c>
      <c r="P71" s="2">
        <v>1.6</v>
      </c>
      <c r="Q71" s="2">
        <v>1</v>
      </c>
      <c r="R71" s="2">
        <v>108.9</v>
      </c>
    </row>
    <row r="72" ht="15.35" spans="1:18">
      <c r="A72" s="1">
        <v>71</v>
      </c>
      <c r="B72" s="5" t="s">
        <v>18</v>
      </c>
      <c r="C72" s="1" t="s">
        <v>43</v>
      </c>
      <c r="D72" s="2">
        <v>4.89</v>
      </c>
      <c r="E72" s="2">
        <v>1.74</v>
      </c>
      <c r="F72" s="2">
        <v>0</v>
      </c>
      <c r="G72" s="2">
        <v>0</v>
      </c>
      <c r="H72" s="2">
        <v>0</v>
      </c>
      <c r="I72" s="2">
        <v>1666.8</v>
      </c>
      <c r="J72" s="2">
        <v>2.42</v>
      </c>
      <c r="K72" s="2">
        <v>2.13</v>
      </c>
      <c r="L72" s="3">
        <v>0.88</v>
      </c>
      <c r="M72" s="1">
        <v>2</v>
      </c>
      <c r="N72" s="1">
        <v>1</v>
      </c>
      <c r="O72" s="3">
        <v>2.5</v>
      </c>
      <c r="P72" s="2">
        <v>1.6</v>
      </c>
      <c r="Q72" s="2">
        <v>2</v>
      </c>
      <c r="R72" s="2">
        <v>99.4</v>
      </c>
    </row>
    <row r="73" ht="15.35" spans="1:18">
      <c r="A73" s="1">
        <v>72</v>
      </c>
      <c r="B73" s="5" t="s">
        <v>18</v>
      </c>
      <c r="C73" s="1" t="s">
        <v>43</v>
      </c>
      <c r="D73" s="2">
        <v>4.89</v>
      </c>
      <c r="E73" s="2">
        <v>1.74</v>
      </c>
      <c r="F73" s="2">
        <v>0</v>
      </c>
      <c r="G73" s="2">
        <v>0</v>
      </c>
      <c r="H73" s="2">
        <v>0</v>
      </c>
      <c r="I73" s="2">
        <v>1666.8</v>
      </c>
      <c r="J73" s="2">
        <v>2.42</v>
      </c>
      <c r="K73" s="2">
        <v>2.13</v>
      </c>
      <c r="L73" s="3">
        <v>0.88</v>
      </c>
      <c r="M73" s="1">
        <v>2</v>
      </c>
      <c r="N73" s="1">
        <v>1</v>
      </c>
      <c r="O73" s="3">
        <v>2.5</v>
      </c>
      <c r="P73" s="2">
        <v>1.6</v>
      </c>
      <c r="Q73" s="2">
        <v>3</v>
      </c>
      <c r="R73" s="2">
        <v>95.6</v>
      </c>
    </row>
    <row r="74" ht="15.35" spans="1:18">
      <c r="A74" s="1">
        <v>73</v>
      </c>
      <c r="B74" s="5" t="s">
        <v>18</v>
      </c>
      <c r="C74" s="1" t="s">
        <v>43</v>
      </c>
      <c r="D74" s="2">
        <v>4.89</v>
      </c>
      <c r="E74" s="2">
        <v>1.74</v>
      </c>
      <c r="F74" s="2">
        <v>0</v>
      </c>
      <c r="G74" s="2">
        <v>0</v>
      </c>
      <c r="H74" s="2">
        <v>0</v>
      </c>
      <c r="I74" s="2">
        <v>1666.8</v>
      </c>
      <c r="J74" s="2">
        <v>2.42</v>
      </c>
      <c r="K74" s="2">
        <v>2.13</v>
      </c>
      <c r="L74" s="3">
        <v>0.88</v>
      </c>
      <c r="M74" s="1">
        <v>2</v>
      </c>
      <c r="N74" s="1">
        <v>1</v>
      </c>
      <c r="O74" s="3">
        <v>2.5</v>
      </c>
      <c r="P74" s="2">
        <v>1.6</v>
      </c>
      <c r="Q74" s="2">
        <v>4</v>
      </c>
      <c r="R74" s="2">
        <v>91.1</v>
      </c>
    </row>
    <row r="75" ht="15.35" spans="1:18">
      <c r="A75" s="1">
        <v>74</v>
      </c>
      <c r="B75" s="5" t="s">
        <v>18</v>
      </c>
      <c r="C75" s="1" t="s">
        <v>43</v>
      </c>
      <c r="D75" s="2">
        <v>4.89</v>
      </c>
      <c r="E75" s="2">
        <v>1.74</v>
      </c>
      <c r="F75" s="2">
        <v>0</v>
      </c>
      <c r="G75" s="2">
        <v>0</v>
      </c>
      <c r="H75" s="2">
        <v>0</v>
      </c>
      <c r="I75" s="2">
        <v>1666.8</v>
      </c>
      <c r="J75" s="2">
        <v>2.42</v>
      </c>
      <c r="K75" s="2">
        <v>2.13</v>
      </c>
      <c r="L75" s="3">
        <v>0.88</v>
      </c>
      <c r="M75" s="1">
        <v>2</v>
      </c>
      <c r="N75" s="1">
        <v>1</v>
      </c>
      <c r="O75" s="3">
        <v>2.5</v>
      </c>
      <c r="P75" s="2">
        <v>1.6</v>
      </c>
      <c r="Q75" s="2">
        <v>5</v>
      </c>
      <c r="R75" s="2">
        <v>89.9</v>
      </c>
    </row>
    <row r="76" ht="15.35" spans="1:18">
      <c r="A76" s="1">
        <v>75</v>
      </c>
      <c r="B76" s="5" t="s">
        <v>18</v>
      </c>
      <c r="C76" s="1" t="s">
        <v>44</v>
      </c>
      <c r="D76" s="2">
        <v>6.42</v>
      </c>
      <c r="E76" s="2">
        <v>2.75</v>
      </c>
      <c r="F76" s="2">
        <v>0</v>
      </c>
      <c r="G76" s="2">
        <v>0</v>
      </c>
      <c r="H76" s="2">
        <v>0</v>
      </c>
      <c r="I76" s="2">
        <v>1301.6</v>
      </c>
      <c r="J76" s="2">
        <v>3.04</v>
      </c>
      <c r="K76" s="2">
        <v>2.83</v>
      </c>
      <c r="L76" s="3">
        <v>0.92</v>
      </c>
      <c r="M76" s="1">
        <v>2</v>
      </c>
      <c r="N76" s="1">
        <v>1</v>
      </c>
      <c r="O76" s="3">
        <v>2.5</v>
      </c>
      <c r="P76" s="2">
        <v>1.6</v>
      </c>
      <c r="Q76" s="2">
        <v>0.2</v>
      </c>
      <c r="R76" s="2">
        <v>67.8</v>
      </c>
    </row>
    <row r="77" ht="15.35" spans="1:18">
      <c r="A77" s="1">
        <v>76</v>
      </c>
      <c r="B77" s="5" t="s">
        <v>18</v>
      </c>
      <c r="C77" s="1" t="s">
        <v>45</v>
      </c>
      <c r="D77" s="2">
        <v>11.57</v>
      </c>
      <c r="E77" s="2">
        <v>0</v>
      </c>
      <c r="F77" s="2">
        <v>0</v>
      </c>
      <c r="G77" s="2">
        <v>0</v>
      </c>
      <c r="H77" s="2">
        <v>0</v>
      </c>
      <c r="I77" s="2">
        <v>2085.1</v>
      </c>
      <c r="J77" s="2">
        <v>1.72</v>
      </c>
      <c r="K77" s="2">
        <v>1.44</v>
      </c>
      <c r="L77" s="3">
        <v>0.86</v>
      </c>
      <c r="M77" s="1">
        <v>2</v>
      </c>
      <c r="N77" s="1">
        <v>5</v>
      </c>
      <c r="O77" s="3">
        <v>2</v>
      </c>
      <c r="P77" s="2">
        <v>1.6</v>
      </c>
      <c r="Q77" s="2">
        <v>0.05</v>
      </c>
      <c r="R77" s="2">
        <v>181.67</v>
      </c>
    </row>
    <row r="78" ht="15.35" spans="1:18">
      <c r="A78" s="1">
        <v>77</v>
      </c>
      <c r="B78" s="5" t="s">
        <v>18</v>
      </c>
      <c r="C78" s="1" t="s">
        <v>45</v>
      </c>
      <c r="D78" s="2">
        <v>11.57</v>
      </c>
      <c r="E78" s="2">
        <v>0</v>
      </c>
      <c r="F78" s="2">
        <v>0</v>
      </c>
      <c r="G78" s="2">
        <v>0</v>
      </c>
      <c r="H78" s="2">
        <v>0</v>
      </c>
      <c r="I78" s="2">
        <v>2085.1</v>
      </c>
      <c r="J78" s="2">
        <v>1.72</v>
      </c>
      <c r="K78" s="2">
        <v>1.44</v>
      </c>
      <c r="L78" s="3">
        <v>0.86</v>
      </c>
      <c r="M78" s="1">
        <v>2</v>
      </c>
      <c r="N78" s="1">
        <v>5</v>
      </c>
      <c r="O78" s="3">
        <v>2</v>
      </c>
      <c r="P78" s="2">
        <v>1.6</v>
      </c>
      <c r="Q78" s="2">
        <v>20</v>
      </c>
      <c r="R78" s="2">
        <v>66.71</v>
      </c>
    </row>
    <row r="79" ht="15.35" spans="1:18">
      <c r="A79" s="1">
        <v>78</v>
      </c>
      <c r="B79" s="5" t="s">
        <v>18</v>
      </c>
      <c r="C79" s="6" t="s">
        <v>46</v>
      </c>
      <c r="D79" s="2">
        <v>4.77</v>
      </c>
      <c r="E79" s="2">
        <v>0</v>
      </c>
      <c r="F79" s="2">
        <v>0</v>
      </c>
      <c r="G79" s="2">
        <v>0</v>
      </c>
      <c r="H79" s="2">
        <v>0</v>
      </c>
      <c r="I79" s="2">
        <v>1644</v>
      </c>
      <c r="J79" s="2">
        <v>0.96</v>
      </c>
      <c r="K79" s="2">
        <f>0.96-0.548</f>
        <v>0.412</v>
      </c>
      <c r="L79" s="3">
        <v>1.06</v>
      </c>
      <c r="M79" s="1">
        <v>1</v>
      </c>
      <c r="N79" s="1">
        <v>5</v>
      </c>
      <c r="O79" s="3">
        <v>1.945</v>
      </c>
      <c r="P79" s="2">
        <v>1.6</v>
      </c>
      <c r="Q79" s="2">
        <v>0.1</v>
      </c>
      <c r="R79" s="2">
        <v>52.9</v>
      </c>
    </row>
    <row r="80" ht="15.35" spans="1:18">
      <c r="A80" s="1">
        <v>79</v>
      </c>
      <c r="B80" s="5" t="s">
        <v>18</v>
      </c>
      <c r="C80" s="6" t="s">
        <v>46</v>
      </c>
      <c r="D80" s="2">
        <v>4.77</v>
      </c>
      <c r="E80" s="2">
        <v>0</v>
      </c>
      <c r="F80" s="2">
        <v>0</v>
      </c>
      <c r="G80" s="2">
        <v>0</v>
      </c>
      <c r="H80" s="2">
        <v>0</v>
      </c>
      <c r="I80" s="2">
        <v>1644</v>
      </c>
      <c r="J80" s="2">
        <v>0.96</v>
      </c>
      <c r="K80" s="2">
        <f>0.96-0.548</f>
        <v>0.412</v>
      </c>
      <c r="L80" s="3">
        <v>1.06</v>
      </c>
      <c r="M80" s="1">
        <v>1</v>
      </c>
      <c r="N80" s="1">
        <v>5</v>
      </c>
      <c r="O80" s="3">
        <v>1.945</v>
      </c>
      <c r="P80" s="2">
        <v>1.6</v>
      </c>
      <c r="Q80" s="2">
        <v>20</v>
      </c>
      <c r="R80" s="2">
        <v>21.4</v>
      </c>
    </row>
    <row r="81" ht="15.35" spans="1:18">
      <c r="A81" s="1">
        <v>80</v>
      </c>
      <c r="B81" s="5" t="s">
        <v>18</v>
      </c>
      <c r="C81" s="1" t="s">
        <v>47</v>
      </c>
      <c r="D81" s="2">
        <v>4.43</v>
      </c>
      <c r="E81" s="2">
        <v>2.62</v>
      </c>
      <c r="F81" s="2">
        <v>0</v>
      </c>
      <c r="G81" s="2">
        <v>0</v>
      </c>
      <c r="H81" s="2">
        <v>2.14</v>
      </c>
      <c r="I81" s="2">
        <v>2038</v>
      </c>
      <c r="J81" s="2">
        <v>1.29</v>
      </c>
      <c r="K81" s="2">
        <f>1.29-0.428</f>
        <v>0.862</v>
      </c>
      <c r="L81" s="3">
        <v>1.12</v>
      </c>
      <c r="M81" s="1">
        <v>1</v>
      </c>
      <c r="N81" s="1">
        <v>5</v>
      </c>
      <c r="O81" s="3">
        <v>1.945</v>
      </c>
      <c r="P81" s="2">
        <v>1.6</v>
      </c>
      <c r="Q81" s="2">
        <v>0.1</v>
      </c>
      <c r="R81" s="11">
        <v>103.2</v>
      </c>
    </row>
    <row r="82" ht="15.35" spans="1:18">
      <c r="A82" s="1">
        <v>81</v>
      </c>
      <c r="B82" s="5" t="s">
        <v>18</v>
      </c>
      <c r="C82" s="1" t="s">
        <v>47</v>
      </c>
      <c r="D82" s="2">
        <v>4.43</v>
      </c>
      <c r="E82" s="2">
        <v>2.62</v>
      </c>
      <c r="F82" s="2">
        <v>0</v>
      </c>
      <c r="G82" s="2">
        <v>0</v>
      </c>
      <c r="H82" s="2">
        <v>2.14</v>
      </c>
      <c r="I82" s="2">
        <v>2038</v>
      </c>
      <c r="J82" s="2">
        <v>1.29</v>
      </c>
      <c r="K82" s="2">
        <f>1.29-0.428</f>
        <v>0.862</v>
      </c>
      <c r="L82" s="3">
        <v>1.12</v>
      </c>
      <c r="M82" s="1">
        <v>1</v>
      </c>
      <c r="N82" s="1">
        <v>5</v>
      </c>
      <c r="O82" s="3">
        <v>1.945</v>
      </c>
      <c r="P82" s="2">
        <v>1.6</v>
      </c>
      <c r="Q82" s="2">
        <v>20</v>
      </c>
      <c r="R82" s="11">
        <v>52.8</v>
      </c>
    </row>
    <row r="83" ht="30.65" spans="1:18">
      <c r="A83" s="1">
        <v>82</v>
      </c>
      <c r="B83" s="5" t="s">
        <v>18</v>
      </c>
      <c r="C83" s="1" t="s">
        <v>48</v>
      </c>
      <c r="D83" s="2">
        <v>10.72</v>
      </c>
      <c r="E83" s="2">
        <v>2.83</v>
      </c>
      <c r="F83" s="2">
        <v>0</v>
      </c>
      <c r="G83" s="7" t="s">
        <v>49</v>
      </c>
      <c r="H83" s="2">
        <v>0</v>
      </c>
      <c r="I83" s="8">
        <v>909</v>
      </c>
      <c r="J83" s="2">
        <v>0.44</v>
      </c>
      <c r="K83" s="2">
        <v>0.03</v>
      </c>
      <c r="L83" s="3">
        <v>0.93</v>
      </c>
      <c r="M83" s="1">
        <v>5</v>
      </c>
      <c r="N83" s="1">
        <v>2</v>
      </c>
      <c r="O83" s="3">
        <v>1.35</v>
      </c>
      <c r="P83" s="2">
        <v>1.7</v>
      </c>
      <c r="Q83" s="2">
        <v>0.1</v>
      </c>
      <c r="R83" s="2">
        <v>179.1</v>
      </c>
    </row>
    <row r="84" ht="30.65" spans="1:18">
      <c r="A84" s="1">
        <v>83</v>
      </c>
      <c r="B84" s="5" t="s">
        <v>18</v>
      </c>
      <c r="C84" s="1" t="s">
        <v>48</v>
      </c>
      <c r="D84" s="2">
        <v>10.72</v>
      </c>
      <c r="E84" s="2">
        <v>2.83</v>
      </c>
      <c r="F84" s="2">
        <v>0</v>
      </c>
      <c r="G84" s="7" t="s">
        <v>49</v>
      </c>
      <c r="H84" s="2">
        <v>0</v>
      </c>
      <c r="I84" s="8">
        <v>909</v>
      </c>
      <c r="J84" s="2">
        <v>0.44</v>
      </c>
      <c r="K84" s="2">
        <v>0.03</v>
      </c>
      <c r="L84" s="3">
        <v>0.93</v>
      </c>
      <c r="M84" s="1">
        <v>5</v>
      </c>
      <c r="N84" s="1">
        <v>2</v>
      </c>
      <c r="O84" s="3">
        <v>1.35</v>
      </c>
      <c r="P84" s="2">
        <v>1.7</v>
      </c>
      <c r="Q84" s="2">
        <v>0.5</v>
      </c>
      <c r="R84" s="2">
        <v>102.9</v>
      </c>
    </row>
    <row r="85" ht="30.65" spans="1:18">
      <c r="A85" s="1">
        <v>84</v>
      </c>
      <c r="B85" s="5" t="s">
        <v>18</v>
      </c>
      <c r="C85" s="1" t="s">
        <v>48</v>
      </c>
      <c r="D85" s="2">
        <v>10.72</v>
      </c>
      <c r="E85" s="2">
        <v>2.83</v>
      </c>
      <c r="F85" s="2">
        <v>0</v>
      </c>
      <c r="G85" s="7" t="s">
        <v>49</v>
      </c>
      <c r="H85" s="2">
        <v>0</v>
      </c>
      <c r="I85" s="8">
        <v>909</v>
      </c>
      <c r="J85" s="2">
        <v>0.44</v>
      </c>
      <c r="K85" s="2">
        <v>0.03</v>
      </c>
      <c r="L85" s="3">
        <v>0.93</v>
      </c>
      <c r="M85" s="1">
        <v>5</v>
      </c>
      <c r="N85" s="1">
        <v>2</v>
      </c>
      <c r="O85" s="3">
        <v>1.35</v>
      </c>
      <c r="P85" s="2">
        <v>1.7</v>
      </c>
      <c r="Q85" s="2">
        <v>1</v>
      </c>
      <c r="R85" s="2">
        <v>85.8</v>
      </c>
    </row>
    <row r="86" ht="30.65" spans="1:18">
      <c r="A86" s="1">
        <v>85</v>
      </c>
      <c r="B86" s="5" t="s">
        <v>18</v>
      </c>
      <c r="C86" s="1" t="s">
        <v>48</v>
      </c>
      <c r="D86" s="2">
        <v>10.72</v>
      </c>
      <c r="E86" s="2">
        <v>2.83</v>
      </c>
      <c r="F86" s="2">
        <v>0</v>
      </c>
      <c r="G86" s="7" t="s">
        <v>49</v>
      </c>
      <c r="H86" s="2">
        <v>0</v>
      </c>
      <c r="I86" s="8">
        <v>909</v>
      </c>
      <c r="J86" s="2">
        <v>0.44</v>
      </c>
      <c r="K86" s="2">
        <v>0.03</v>
      </c>
      <c r="L86" s="3">
        <v>0.93</v>
      </c>
      <c r="M86" s="1">
        <v>5</v>
      </c>
      <c r="N86" s="1">
        <v>2</v>
      </c>
      <c r="O86" s="3">
        <v>1.35</v>
      </c>
      <c r="P86" s="2">
        <v>1.7</v>
      </c>
      <c r="Q86" s="2">
        <v>2</v>
      </c>
      <c r="R86" s="2">
        <v>71.5</v>
      </c>
    </row>
    <row r="87" ht="30.65" spans="1:18">
      <c r="A87" s="1">
        <v>86</v>
      </c>
      <c r="B87" s="5" t="s">
        <v>18</v>
      </c>
      <c r="C87" s="1" t="s">
        <v>48</v>
      </c>
      <c r="D87" s="2">
        <v>10.72</v>
      </c>
      <c r="E87" s="2">
        <v>2.83</v>
      </c>
      <c r="F87" s="2">
        <v>0</v>
      </c>
      <c r="G87" s="7" t="s">
        <v>49</v>
      </c>
      <c r="H87" s="2">
        <v>0</v>
      </c>
      <c r="I87" s="8">
        <v>909</v>
      </c>
      <c r="J87" s="2">
        <v>0.44</v>
      </c>
      <c r="K87" s="2">
        <v>0.03</v>
      </c>
      <c r="L87" s="3">
        <v>0.93</v>
      </c>
      <c r="M87" s="1">
        <v>5</v>
      </c>
      <c r="N87" s="1">
        <v>2</v>
      </c>
      <c r="O87" s="3">
        <v>1.35</v>
      </c>
      <c r="P87" s="2">
        <v>1.7</v>
      </c>
      <c r="Q87" s="2">
        <v>3</v>
      </c>
      <c r="R87" s="8">
        <v>63</v>
      </c>
    </row>
    <row r="88" ht="30.65" spans="1:18">
      <c r="A88" s="1">
        <v>87</v>
      </c>
      <c r="B88" s="5" t="s">
        <v>18</v>
      </c>
      <c r="C88" s="1" t="s">
        <v>48</v>
      </c>
      <c r="D88" s="2">
        <v>10.72</v>
      </c>
      <c r="E88" s="2">
        <v>2.83</v>
      </c>
      <c r="F88" s="2">
        <v>0</v>
      </c>
      <c r="G88" s="7" t="s">
        <v>49</v>
      </c>
      <c r="H88" s="2">
        <v>0</v>
      </c>
      <c r="I88" s="8">
        <v>909</v>
      </c>
      <c r="J88" s="2">
        <v>0.44</v>
      </c>
      <c r="K88" s="2">
        <v>0.03</v>
      </c>
      <c r="L88" s="3">
        <v>0.93</v>
      </c>
      <c r="M88" s="1">
        <v>5</v>
      </c>
      <c r="N88" s="1">
        <v>2</v>
      </c>
      <c r="O88" s="3">
        <v>1.35</v>
      </c>
      <c r="P88" s="2">
        <v>1.7</v>
      </c>
      <c r="Q88" s="2">
        <v>4</v>
      </c>
      <c r="R88" s="2">
        <v>56.6</v>
      </c>
    </row>
    <row r="89" ht="30.65" spans="1:18">
      <c r="A89" s="1">
        <v>88</v>
      </c>
      <c r="B89" s="5" t="s">
        <v>18</v>
      </c>
      <c r="C89" s="1" t="s">
        <v>48</v>
      </c>
      <c r="D89" s="2">
        <v>10.72</v>
      </c>
      <c r="E89" s="2">
        <v>2.83</v>
      </c>
      <c r="F89" s="2">
        <v>0</v>
      </c>
      <c r="G89" s="7" t="s">
        <v>49</v>
      </c>
      <c r="H89" s="2">
        <v>0</v>
      </c>
      <c r="I89" s="8">
        <v>909</v>
      </c>
      <c r="J89" s="2">
        <v>0.44</v>
      </c>
      <c r="K89" s="2">
        <v>0.03</v>
      </c>
      <c r="L89" s="3">
        <v>0.93</v>
      </c>
      <c r="M89" s="1">
        <v>5</v>
      </c>
      <c r="N89" s="1">
        <v>2</v>
      </c>
      <c r="O89" s="3">
        <v>1.35</v>
      </c>
      <c r="P89" s="2">
        <v>1.7</v>
      </c>
      <c r="Q89" s="2">
        <v>5</v>
      </c>
      <c r="R89" s="2">
        <v>51.3</v>
      </c>
    </row>
    <row r="90" ht="19" spans="1:18">
      <c r="A90" s="1">
        <v>89</v>
      </c>
      <c r="B90" s="5" t="s">
        <v>18</v>
      </c>
      <c r="C90" s="1" t="s">
        <v>50</v>
      </c>
      <c r="D90" s="2">
        <v>4.26</v>
      </c>
      <c r="E90" s="2">
        <v>3.29</v>
      </c>
      <c r="F90" s="2">
        <v>0</v>
      </c>
      <c r="G90" s="2">
        <v>0</v>
      </c>
      <c r="H90" s="2">
        <v>0</v>
      </c>
      <c r="I90" s="2">
        <v>726</v>
      </c>
      <c r="J90" s="2">
        <v>0.44</v>
      </c>
      <c r="K90" s="2">
        <f>J90*0.241</f>
        <v>0.10604</v>
      </c>
      <c r="L90" s="3">
        <v>0.85</v>
      </c>
      <c r="M90" s="1">
        <v>4</v>
      </c>
      <c r="N90" s="1">
        <v>1</v>
      </c>
      <c r="O90" s="3">
        <v>2</v>
      </c>
      <c r="P90" s="2">
        <v>1.8</v>
      </c>
      <c r="Q90" s="2">
        <v>0.5</v>
      </c>
      <c r="R90" s="2">
        <v>132</v>
      </c>
    </row>
    <row r="91" ht="19" spans="1:18">
      <c r="A91" s="1">
        <v>90</v>
      </c>
      <c r="B91" s="5" t="s">
        <v>18</v>
      </c>
      <c r="C91" s="1" t="s">
        <v>50</v>
      </c>
      <c r="D91" s="2">
        <v>4.26</v>
      </c>
      <c r="E91" s="2">
        <v>3.29</v>
      </c>
      <c r="F91" s="2">
        <v>0</v>
      </c>
      <c r="G91" s="2">
        <v>0</v>
      </c>
      <c r="H91" s="2">
        <v>0</v>
      </c>
      <c r="I91" s="2">
        <v>726</v>
      </c>
      <c r="J91" s="2">
        <v>0.44</v>
      </c>
      <c r="K91" s="2">
        <f>J91*0.241</f>
        <v>0.10604</v>
      </c>
      <c r="L91" s="3">
        <v>0.85</v>
      </c>
      <c r="M91" s="1">
        <v>4</v>
      </c>
      <c r="N91" s="1">
        <v>1</v>
      </c>
      <c r="O91" s="3">
        <v>2</v>
      </c>
      <c r="P91" s="2">
        <v>1.8</v>
      </c>
      <c r="Q91" s="2">
        <v>50</v>
      </c>
      <c r="R91" s="2">
        <v>56</v>
      </c>
    </row>
    <row r="92" ht="19" spans="1:18">
      <c r="A92" s="1">
        <v>91</v>
      </c>
      <c r="B92" s="5" t="s">
        <v>18</v>
      </c>
      <c r="C92" s="1" t="s">
        <v>51</v>
      </c>
      <c r="D92" s="2">
        <v>4.95</v>
      </c>
      <c r="E92" s="2">
        <v>4.52</v>
      </c>
      <c r="F92" s="2">
        <v>0</v>
      </c>
      <c r="G92" s="2">
        <v>0</v>
      </c>
      <c r="H92" s="2">
        <v>0</v>
      </c>
      <c r="I92" s="2">
        <v>1466</v>
      </c>
      <c r="J92" s="2">
        <v>1.07</v>
      </c>
      <c r="K92" s="2">
        <f>J92*0.205</f>
        <v>0.21935</v>
      </c>
      <c r="L92" s="3">
        <v>0.85</v>
      </c>
      <c r="M92" s="1">
        <v>4</v>
      </c>
      <c r="N92" s="1">
        <v>1</v>
      </c>
      <c r="O92" s="3">
        <v>2</v>
      </c>
      <c r="P92" s="2">
        <v>1.8</v>
      </c>
      <c r="Q92" s="2">
        <v>0.5</v>
      </c>
      <c r="R92" s="2">
        <v>199</v>
      </c>
    </row>
    <row r="93" ht="19" spans="1:18">
      <c r="A93" s="1">
        <v>92</v>
      </c>
      <c r="B93" s="5" t="s">
        <v>18</v>
      </c>
      <c r="C93" s="1" t="s">
        <v>51</v>
      </c>
      <c r="D93" s="2">
        <v>4.95</v>
      </c>
      <c r="E93" s="2">
        <v>4.52</v>
      </c>
      <c r="F93" s="2">
        <v>0</v>
      </c>
      <c r="G93" s="2">
        <v>0</v>
      </c>
      <c r="H93" s="2">
        <v>0</v>
      </c>
      <c r="I93" s="2">
        <v>1466</v>
      </c>
      <c r="J93" s="2">
        <v>1.07</v>
      </c>
      <c r="K93" s="2">
        <f>J93*0.205</f>
        <v>0.21935</v>
      </c>
      <c r="L93" s="3">
        <v>0.85</v>
      </c>
      <c r="M93" s="1">
        <v>4</v>
      </c>
      <c r="N93" s="1">
        <v>1</v>
      </c>
      <c r="O93" s="3">
        <v>2</v>
      </c>
      <c r="P93" s="2">
        <v>1.8</v>
      </c>
      <c r="Q93" s="2">
        <v>50</v>
      </c>
      <c r="R93" s="2">
        <v>91</v>
      </c>
    </row>
    <row r="94" ht="19" spans="1:18">
      <c r="A94" s="1">
        <v>93</v>
      </c>
      <c r="B94" s="5" t="s">
        <v>18</v>
      </c>
      <c r="C94" s="1" t="s">
        <v>52</v>
      </c>
      <c r="D94" s="2">
        <v>5.15</v>
      </c>
      <c r="E94" s="2">
        <v>4.72</v>
      </c>
      <c r="F94" s="2">
        <v>0</v>
      </c>
      <c r="G94" s="2">
        <v>0</v>
      </c>
      <c r="H94" s="2">
        <v>0</v>
      </c>
      <c r="I94" s="2">
        <v>1780</v>
      </c>
      <c r="J94" s="2">
        <v>2.16</v>
      </c>
      <c r="K94" s="2">
        <f t="shared" ref="K94:K100" si="3">J94*0.331</f>
        <v>0.71496</v>
      </c>
      <c r="L94" s="3">
        <v>0.84</v>
      </c>
      <c r="M94" s="1">
        <v>4</v>
      </c>
      <c r="N94" s="1">
        <v>1</v>
      </c>
      <c r="O94" s="3">
        <v>2</v>
      </c>
      <c r="P94" s="2">
        <v>1.8</v>
      </c>
      <c r="Q94" s="2">
        <v>0.5</v>
      </c>
      <c r="R94" s="2">
        <v>240</v>
      </c>
    </row>
    <row r="95" ht="19" spans="1:18">
      <c r="A95" s="1">
        <v>94</v>
      </c>
      <c r="B95" s="5" t="s">
        <v>18</v>
      </c>
      <c r="C95" s="1" t="s">
        <v>52</v>
      </c>
      <c r="D95" s="2">
        <v>5.15</v>
      </c>
      <c r="E95" s="2">
        <v>4.72</v>
      </c>
      <c r="F95" s="2">
        <v>0</v>
      </c>
      <c r="G95" s="2">
        <v>0</v>
      </c>
      <c r="H95" s="2">
        <v>0</v>
      </c>
      <c r="I95" s="2">
        <v>1780</v>
      </c>
      <c r="J95" s="2">
        <v>2.16</v>
      </c>
      <c r="K95" s="2">
        <f t="shared" si="3"/>
        <v>0.71496</v>
      </c>
      <c r="L95" s="3">
        <v>0.84</v>
      </c>
      <c r="M95" s="1">
        <v>4</v>
      </c>
      <c r="N95" s="1">
        <v>1</v>
      </c>
      <c r="O95" s="3">
        <v>2</v>
      </c>
      <c r="P95" s="2">
        <v>1.8</v>
      </c>
      <c r="Q95" s="2">
        <v>50</v>
      </c>
      <c r="R95" s="2">
        <v>161</v>
      </c>
    </row>
    <row r="96" ht="19" spans="1:18">
      <c r="A96" s="1">
        <v>95</v>
      </c>
      <c r="B96" s="5" t="s">
        <v>18</v>
      </c>
      <c r="C96" s="1" t="s">
        <v>52</v>
      </c>
      <c r="D96" s="2">
        <v>5.15</v>
      </c>
      <c r="E96" s="2">
        <v>4.72</v>
      </c>
      <c r="F96" s="2">
        <v>0</v>
      </c>
      <c r="G96" s="2">
        <v>0</v>
      </c>
      <c r="H96" s="2">
        <v>0</v>
      </c>
      <c r="I96" s="2">
        <v>1780</v>
      </c>
      <c r="J96" s="2">
        <v>2.16</v>
      </c>
      <c r="K96" s="2">
        <f t="shared" si="3"/>
        <v>0.71496</v>
      </c>
      <c r="L96" s="3">
        <v>0.84</v>
      </c>
      <c r="M96" s="1">
        <v>4</v>
      </c>
      <c r="N96" s="1">
        <v>1</v>
      </c>
      <c r="O96" s="3">
        <v>2</v>
      </c>
      <c r="P96" s="2">
        <v>1.8</v>
      </c>
      <c r="Q96" s="2">
        <v>100</v>
      </c>
      <c r="R96" s="2">
        <v>108</v>
      </c>
    </row>
    <row r="97" ht="19" spans="1:18">
      <c r="A97" s="1">
        <v>96</v>
      </c>
      <c r="B97" s="5" t="s">
        <v>18</v>
      </c>
      <c r="C97" s="1" t="s">
        <v>52</v>
      </c>
      <c r="D97" s="2">
        <v>5.15</v>
      </c>
      <c r="E97" s="2">
        <v>4.72</v>
      </c>
      <c r="F97" s="2">
        <v>0</v>
      </c>
      <c r="G97" s="2">
        <v>0</v>
      </c>
      <c r="H97" s="2">
        <v>0</v>
      </c>
      <c r="I97" s="2">
        <v>1780</v>
      </c>
      <c r="J97" s="2">
        <v>2.16</v>
      </c>
      <c r="K97" s="2">
        <f t="shared" si="3"/>
        <v>0.71496</v>
      </c>
      <c r="L97" s="3">
        <v>0.84</v>
      </c>
      <c r="M97" s="1">
        <v>4</v>
      </c>
      <c r="N97" s="1">
        <v>1</v>
      </c>
      <c r="O97" s="3">
        <v>5</v>
      </c>
      <c r="P97" s="2">
        <v>1.8</v>
      </c>
      <c r="Q97" s="2">
        <v>0.5</v>
      </c>
      <c r="R97" s="2">
        <v>230</v>
      </c>
    </row>
    <row r="98" ht="19" spans="1:18">
      <c r="A98" s="1">
        <v>97</v>
      </c>
      <c r="B98" s="5" t="s">
        <v>18</v>
      </c>
      <c r="C98" s="1" t="s">
        <v>52</v>
      </c>
      <c r="D98" s="2">
        <v>5.15</v>
      </c>
      <c r="E98" s="2">
        <v>4.72</v>
      </c>
      <c r="F98" s="2">
        <v>0</v>
      </c>
      <c r="G98" s="2">
        <v>0</v>
      </c>
      <c r="H98" s="2">
        <v>0</v>
      </c>
      <c r="I98" s="2">
        <v>1780</v>
      </c>
      <c r="J98" s="2">
        <v>2.16</v>
      </c>
      <c r="K98" s="2">
        <f t="shared" si="3"/>
        <v>0.71496</v>
      </c>
      <c r="L98" s="3">
        <v>0.84</v>
      </c>
      <c r="M98" s="1">
        <v>4</v>
      </c>
      <c r="N98" s="1">
        <v>1</v>
      </c>
      <c r="O98" s="3">
        <v>10</v>
      </c>
      <c r="P98" s="2">
        <v>1.8</v>
      </c>
      <c r="Q98" s="2">
        <v>0.5</v>
      </c>
      <c r="R98" s="2">
        <v>211</v>
      </c>
    </row>
    <row r="99" ht="19" spans="1:18">
      <c r="A99" s="1">
        <v>98</v>
      </c>
      <c r="B99" s="5" t="s">
        <v>18</v>
      </c>
      <c r="C99" s="1" t="s">
        <v>52</v>
      </c>
      <c r="D99" s="2">
        <v>5.15</v>
      </c>
      <c r="E99" s="2">
        <v>4.72</v>
      </c>
      <c r="F99" s="2">
        <v>0</v>
      </c>
      <c r="G99" s="2">
        <v>0</v>
      </c>
      <c r="H99" s="2">
        <v>0</v>
      </c>
      <c r="I99" s="2">
        <v>1780</v>
      </c>
      <c r="J99" s="2">
        <v>2.16</v>
      </c>
      <c r="K99" s="2">
        <f t="shared" si="3"/>
        <v>0.71496</v>
      </c>
      <c r="L99" s="3">
        <v>0.84</v>
      </c>
      <c r="M99" s="1">
        <v>4</v>
      </c>
      <c r="N99" s="1">
        <v>1</v>
      </c>
      <c r="O99" s="3">
        <v>20</v>
      </c>
      <c r="P99" s="2">
        <v>1.8</v>
      </c>
      <c r="Q99" s="2">
        <v>0.5</v>
      </c>
      <c r="R99" s="2">
        <v>187</v>
      </c>
    </row>
    <row r="100" ht="19" spans="1:18">
      <c r="A100" s="1">
        <v>99</v>
      </c>
      <c r="B100" s="5" t="s">
        <v>18</v>
      </c>
      <c r="C100" s="1" t="s">
        <v>52</v>
      </c>
      <c r="D100" s="2">
        <v>5.15</v>
      </c>
      <c r="E100" s="2">
        <v>4.72</v>
      </c>
      <c r="F100" s="2">
        <v>0</v>
      </c>
      <c r="G100" s="2">
        <v>0</v>
      </c>
      <c r="H100" s="2">
        <v>0</v>
      </c>
      <c r="I100" s="2">
        <v>1780</v>
      </c>
      <c r="J100" s="2">
        <v>2.16</v>
      </c>
      <c r="K100" s="2">
        <f t="shared" si="3"/>
        <v>0.71496</v>
      </c>
      <c r="L100" s="3">
        <v>0.84</v>
      </c>
      <c r="M100" s="1">
        <v>4</v>
      </c>
      <c r="N100" s="1">
        <v>1</v>
      </c>
      <c r="O100" s="3">
        <v>30</v>
      </c>
      <c r="P100" s="2">
        <v>1.8</v>
      </c>
      <c r="Q100" s="2">
        <v>0.5</v>
      </c>
      <c r="R100" s="2">
        <v>130</v>
      </c>
    </row>
    <row r="101" ht="15.35" spans="1:18">
      <c r="A101" s="1">
        <v>100</v>
      </c>
      <c r="B101" s="5" t="s">
        <v>18</v>
      </c>
      <c r="C101" s="1" t="s">
        <v>53</v>
      </c>
      <c r="D101" s="2">
        <v>9.1</v>
      </c>
      <c r="E101" s="2">
        <v>3.1</v>
      </c>
      <c r="F101" s="2">
        <v>0</v>
      </c>
      <c r="G101" s="2">
        <v>0</v>
      </c>
      <c r="H101" s="2">
        <v>0</v>
      </c>
      <c r="I101" s="2">
        <v>1055</v>
      </c>
      <c r="J101" s="2">
        <v>0.95</v>
      </c>
      <c r="K101" s="9">
        <v>0.6</v>
      </c>
      <c r="L101" s="3">
        <v>1.06</v>
      </c>
      <c r="M101" s="1">
        <v>2</v>
      </c>
      <c r="N101" s="1">
        <v>1</v>
      </c>
      <c r="O101" s="10">
        <v>1</v>
      </c>
      <c r="P101" s="2">
        <v>1.7</v>
      </c>
      <c r="Q101" s="2">
        <v>0.1</v>
      </c>
      <c r="R101" s="2">
        <v>230</v>
      </c>
    </row>
    <row r="102" ht="15.35" spans="1:18">
      <c r="A102" s="1">
        <v>101</v>
      </c>
      <c r="B102" s="5" t="s">
        <v>18</v>
      </c>
      <c r="C102" s="1" t="s">
        <v>53</v>
      </c>
      <c r="D102" s="2">
        <v>9.1</v>
      </c>
      <c r="E102" s="2">
        <v>3.1</v>
      </c>
      <c r="F102" s="2">
        <v>0</v>
      </c>
      <c r="G102" s="2">
        <v>0</v>
      </c>
      <c r="H102" s="2">
        <v>0</v>
      </c>
      <c r="I102" s="2">
        <v>1055</v>
      </c>
      <c r="J102" s="2">
        <v>0.95</v>
      </c>
      <c r="K102" s="9">
        <v>0.6</v>
      </c>
      <c r="L102" s="3">
        <v>1.06</v>
      </c>
      <c r="M102" s="1">
        <v>2</v>
      </c>
      <c r="N102" s="1">
        <v>1</v>
      </c>
      <c r="O102" s="10">
        <v>1</v>
      </c>
      <c r="P102" s="2">
        <v>1.7</v>
      </c>
      <c r="Q102" s="2">
        <v>0.2</v>
      </c>
      <c r="R102" s="2">
        <v>165</v>
      </c>
    </row>
    <row r="103" ht="15.35" spans="1:18">
      <c r="A103" s="1">
        <v>102</v>
      </c>
      <c r="B103" s="5" t="s">
        <v>18</v>
      </c>
      <c r="C103" s="1" t="s">
        <v>53</v>
      </c>
      <c r="D103" s="2">
        <v>9.1</v>
      </c>
      <c r="E103" s="2">
        <v>3.1</v>
      </c>
      <c r="F103" s="2">
        <v>0</v>
      </c>
      <c r="G103" s="2">
        <v>0</v>
      </c>
      <c r="H103" s="2">
        <v>0</v>
      </c>
      <c r="I103" s="2">
        <v>1055</v>
      </c>
      <c r="J103" s="2">
        <v>0.95</v>
      </c>
      <c r="K103" s="9">
        <v>0.6</v>
      </c>
      <c r="L103" s="3">
        <v>1.06</v>
      </c>
      <c r="M103" s="1">
        <v>2</v>
      </c>
      <c r="N103" s="1">
        <v>1</v>
      </c>
      <c r="O103" s="10">
        <v>1</v>
      </c>
      <c r="P103" s="2">
        <v>1.7</v>
      </c>
      <c r="Q103" s="2">
        <v>0.5</v>
      </c>
      <c r="R103" s="2">
        <v>150</v>
      </c>
    </row>
    <row r="104" ht="15.35" spans="1:18">
      <c r="A104" s="1">
        <v>103</v>
      </c>
      <c r="B104" s="5" t="s">
        <v>18</v>
      </c>
      <c r="C104" s="1" t="s">
        <v>53</v>
      </c>
      <c r="D104" s="2">
        <v>9.1</v>
      </c>
      <c r="E104" s="2">
        <v>3.1</v>
      </c>
      <c r="F104" s="2">
        <v>0</v>
      </c>
      <c r="G104" s="2">
        <v>0</v>
      </c>
      <c r="H104" s="2">
        <v>0</v>
      </c>
      <c r="I104" s="2">
        <v>1055</v>
      </c>
      <c r="J104" s="2">
        <v>0.95</v>
      </c>
      <c r="K104" s="9">
        <v>0.6</v>
      </c>
      <c r="L104" s="3">
        <v>1.06</v>
      </c>
      <c r="M104" s="1">
        <v>2</v>
      </c>
      <c r="N104" s="1">
        <v>1</v>
      </c>
      <c r="O104" s="10">
        <v>1</v>
      </c>
      <c r="P104" s="2">
        <v>1.7</v>
      </c>
      <c r="Q104" s="2">
        <v>1</v>
      </c>
      <c r="R104" s="2">
        <v>137</v>
      </c>
    </row>
    <row r="105" ht="15.35" spans="1:18">
      <c r="A105" s="1">
        <v>104</v>
      </c>
      <c r="B105" s="5" t="s">
        <v>18</v>
      </c>
      <c r="C105" s="1" t="s">
        <v>53</v>
      </c>
      <c r="D105" s="2">
        <v>9.1</v>
      </c>
      <c r="E105" s="2">
        <v>3.1</v>
      </c>
      <c r="F105" s="2">
        <v>0</v>
      </c>
      <c r="G105" s="2">
        <v>0</v>
      </c>
      <c r="H105" s="2">
        <v>0</v>
      </c>
      <c r="I105" s="2">
        <v>1055</v>
      </c>
      <c r="J105" s="2">
        <v>0.95</v>
      </c>
      <c r="K105" s="9">
        <v>0.6</v>
      </c>
      <c r="L105" s="3">
        <v>1.06</v>
      </c>
      <c r="M105" s="1">
        <v>2</v>
      </c>
      <c r="N105" s="1">
        <v>1</v>
      </c>
      <c r="O105" s="10">
        <v>1</v>
      </c>
      <c r="P105" s="2">
        <v>1.7</v>
      </c>
      <c r="Q105" s="2">
        <v>2</v>
      </c>
      <c r="R105" s="2">
        <v>127</v>
      </c>
    </row>
    <row r="106" ht="15.35" spans="1:18">
      <c r="A106" s="1">
        <v>105</v>
      </c>
      <c r="B106" s="5" t="s">
        <v>18</v>
      </c>
      <c r="C106" s="1" t="s">
        <v>53</v>
      </c>
      <c r="D106" s="2">
        <v>9.1</v>
      </c>
      <c r="E106" s="2">
        <v>3.1</v>
      </c>
      <c r="F106" s="2">
        <v>0</v>
      </c>
      <c r="G106" s="2">
        <v>0</v>
      </c>
      <c r="H106" s="2">
        <v>0</v>
      </c>
      <c r="I106" s="2">
        <v>1055</v>
      </c>
      <c r="J106" s="2">
        <v>0.95</v>
      </c>
      <c r="K106" s="9">
        <v>0.6</v>
      </c>
      <c r="L106" s="3">
        <v>1.06</v>
      </c>
      <c r="M106" s="1">
        <v>2</v>
      </c>
      <c r="N106" s="1">
        <v>1</v>
      </c>
      <c r="O106" s="10">
        <v>1</v>
      </c>
      <c r="P106" s="2">
        <v>1.7</v>
      </c>
      <c r="Q106" s="2">
        <v>5</v>
      </c>
      <c r="R106" s="2">
        <v>122</v>
      </c>
    </row>
    <row r="107" ht="15.35" spans="1:18">
      <c r="A107" s="1">
        <v>106</v>
      </c>
      <c r="B107" s="5" t="s">
        <v>18</v>
      </c>
      <c r="C107" s="1" t="s">
        <v>53</v>
      </c>
      <c r="D107" s="2">
        <v>9.1</v>
      </c>
      <c r="E107" s="2">
        <v>3.1</v>
      </c>
      <c r="F107" s="2">
        <v>0</v>
      </c>
      <c r="G107" s="2">
        <v>0</v>
      </c>
      <c r="H107" s="2">
        <v>0</v>
      </c>
      <c r="I107" s="2">
        <v>1055</v>
      </c>
      <c r="J107" s="2">
        <v>0.95</v>
      </c>
      <c r="K107" s="9">
        <v>0.6</v>
      </c>
      <c r="L107" s="3">
        <v>1.06</v>
      </c>
      <c r="M107" s="1">
        <v>2</v>
      </c>
      <c r="N107" s="1">
        <v>1</v>
      </c>
      <c r="O107" s="10">
        <v>1</v>
      </c>
      <c r="P107" s="2">
        <v>1.7</v>
      </c>
      <c r="Q107" s="2">
        <v>10</v>
      </c>
      <c r="R107" s="2">
        <v>118</v>
      </c>
    </row>
    <row r="108" ht="15.35" spans="1:18">
      <c r="A108" s="1">
        <v>107</v>
      </c>
      <c r="B108" s="5" t="s">
        <v>18</v>
      </c>
      <c r="C108" s="1" t="s">
        <v>54</v>
      </c>
      <c r="D108" s="2">
        <v>11.79</v>
      </c>
      <c r="E108" s="2">
        <v>1.98</v>
      </c>
      <c r="F108" s="2">
        <v>0</v>
      </c>
      <c r="G108" s="2">
        <v>0.24</v>
      </c>
      <c r="H108" s="2">
        <v>0</v>
      </c>
      <c r="I108" s="2">
        <v>1613.9</v>
      </c>
      <c r="J108" s="2">
        <v>0.93</v>
      </c>
      <c r="K108" s="2">
        <v>0.075</v>
      </c>
      <c r="L108" s="3">
        <v>0.98</v>
      </c>
      <c r="M108" s="1">
        <v>3</v>
      </c>
      <c r="N108" s="1">
        <v>1</v>
      </c>
      <c r="O108" s="10">
        <v>10</v>
      </c>
      <c r="P108" s="2">
        <v>1.8</v>
      </c>
      <c r="Q108" s="2">
        <v>1</v>
      </c>
      <c r="R108" s="2">
        <v>233</v>
      </c>
    </row>
    <row r="109" ht="15.35" spans="1:18">
      <c r="A109" s="1">
        <v>108</v>
      </c>
      <c r="B109" s="5" t="s">
        <v>18</v>
      </c>
      <c r="C109" s="1" t="s">
        <v>54</v>
      </c>
      <c r="D109" s="2">
        <v>11.79</v>
      </c>
      <c r="E109" s="2">
        <v>1.98</v>
      </c>
      <c r="F109" s="2">
        <v>0</v>
      </c>
      <c r="G109" s="2">
        <v>0.24</v>
      </c>
      <c r="H109" s="2">
        <v>0</v>
      </c>
      <c r="I109" s="2">
        <v>1613.9</v>
      </c>
      <c r="J109" s="2">
        <v>0.93</v>
      </c>
      <c r="K109" s="2">
        <v>0.075</v>
      </c>
      <c r="L109" s="3">
        <v>0.98</v>
      </c>
      <c r="M109" s="1">
        <v>3</v>
      </c>
      <c r="N109" s="1">
        <v>1</v>
      </c>
      <c r="O109" s="10">
        <v>10</v>
      </c>
      <c r="P109" s="2">
        <v>1.8</v>
      </c>
      <c r="Q109" s="2">
        <v>2</v>
      </c>
      <c r="R109" s="2">
        <v>212</v>
      </c>
    </row>
    <row r="110" ht="15.35" spans="1:18">
      <c r="A110" s="1">
        <v>109</v>
      </c>
      <c r="B110" s="5" t="s">
        <v>18</v>
      </c>
      <c r="C110" s="1" t="s">
        <v>54</v>
      </c>
      <c r="D110" s="2">
        <v>11.79</v>
      </c>
      <c r="E110" s="2">
        <v>1.98</v>
      </c>
      <c r="F110" s="2">
        <v>0</v>
      </c>
      <c r="G110" s="2">
        <v>0.24</v>
      </c>
      <c r="H110" s="2">
        <v>0</v>
      </c>
      <c r="I110" s="2">
        <v>1613.9</v>
      </c>
      <c r="J110" s="2">
        <v>0.93</v>
      </c>
      <c r="K110" s="2">
        <v>0.075</v>
      </c>
      <c r="L110" s="3">
        <v>0.98</v>
      </c>
      <c r="M110" s="1">
        <v>3</v>
      </c>
      <c r="N110" s="1">
        <v>1</v>
      </c>
      <c r="O110" s="10">
        <v>10</v>
      </c>
      <c r="P110" s="2">
        <v>1.8</v>
      </c>
      <c r="Q110" s="2">
        <v>5</v>
      </c>
      <c r="R110" s="2">
        <v>180.5</v>
      </c>
    </row>
    <row r="111" ht="15.35" spans="1:18">
      <c r="A111" s="1">
        <v>110</v>
      </c>
      <c r="B111" s="5" t="s">
        <v>18</v>
      </c>
      <c r="C111" s="1" t="s">
        <v>54</v>
      </c>
      <c r="D111" s="2">
        <v>11.79</v>
      </c>
      <c r="E111" s="2">
        <v>1.98</v>
      </c>
      <c r="F111" s="2">
        <v>0</v>
      </c>
      <c r="G111" s="2">
        <v>0.24</v>
      </c>
      <c r="H111" s="2">
        <v>0</v>
      </c>
      <c r="I111" s="2">
        <v>1613.9</v>
      </c>
      <c r="J111" s="2">
        <v>0.93</v>
      </c>
      <c r="K111" s="2">
        <v>0.075</v>
      </c>
      <c r="L111" s="3">
        <v>0.98</v>
      </c>
      <c r="M111" s="1">
        <v>3</v>
      </c>
      <c r="N111" s="1">
        <v>1</v>
      </c>
      <c r="O111" s="10">
        <v>10</v>
      </c>
      <c r="P111" s="2">
        <v>1.8</v>
      </c>
      <c r="Q111" s="2">
        <v>10</v>
      </c>
      <c r="R111" s="2">
        <v>152.5</v>
      </c>
    </row>
    <row r="112" ht="15.35" spans="1:18">
      <c r="A112" s="1">
        <v>111</v>
      </c>
      <c r="B112" s="5" t="s">
        <v>18</v>
      </c>
      <c r="C112" s="1" t="s">
        <v>54</v>
      </c>
      <c r="D112" s="2">
        <v>11.79</v>
      </c>
      <c r="E112" s="2">
        <v>1.98</v>
      </c>
      <c r="F112" s="2">
        <v>0</v>
      </c>
      <c r="G112" s="2">
        <v>0.24</v>
      </c>
      <c r="H112" s="2">
        <v>0</v>
      </c>
      <c r="I112" s="2">
        <v>1613.9</v>
      </c>
      <c r="J112" s="2">
        <v>0.93</v>
      </c>
      <c r="K112" s="2">
        <v>0.075</v>
      </c>
      <c r="L112" s="3">
        <v>0.98</v>
      </c>
      <c r="M112" s="1">
        <v>3</v>
      </c>
      <c r="N112" s="1">
        <v>1</v>
      </c>
      <c r="O112" s="10">
        <v>10</v>
      </c>
      <c r="P112" s="2">
        <v>1.8</v>
      </c>
      <c r="Q112" s="2">
        <v>20</v>
      </c>
      <c r="R112" s="2">
        <v>124</v>
      </c>
    </row>
    <row r="113" ht="15.35" spans="1:18">
      <c r="A113" s="1">
        <v>112</v>
      </c>
      <c r="B113" s="5" t="s">
        <v>18</v>
      </c>
      <c r="C113" s="1" t="s">
        <v>54</v>
      </c>
      <c r="D113" s="2">
        <v>11.79</v>
      </c>
      <c r="E113" s="2">
        <v>1.98</v>
      </c>
      <c r="F113" s="2">
        <v>0</v>
      </c>
      <c r="G113" s="2">
        <v>0.24</v>
      </c>
      <c r="H113" s="2">
        <v>0</v>
      </c>
      <c r="I113" s="2">
        <v>1613.9</v>
      </c>
      <c r="J113" s="2">
        <v>0.93</v>
      </c>
      <c r="K113" s="2">
        <v>0.075</v>
      </c>
      <c r="L113" s="3">
        <v>0.98</v>
      </c>
      <c r="M113" s="1">
        <v>3</v>
      </c>
      <c r="N113" s="1">
        <v>1</v>
      </c>
      <c r="O113" s="10">
        <v>10</v>
      </c>
      <c r="P113" s="2">
        <v>1.8</v>
      </c>
      <c r="Q113" s="2">
        <v>50</v>
      </c>
      <c r="R113" s="2">
        <v>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 Chen</dc:creator>
  <cp:lastModifiedBy>陈姚宇</cp:lastModifiedBy>
  <dcterms:created xsi:type="dcterms:W3CDTF">2023-05-12T11:15:00Z</dcterms:created>
  <dcterms:modified xsi:type="dcterms:W3CDTF">2024-03-13T07:23:48Z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