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iório\Documents\USP 2014 2\Trabalho-avaliacao\desempenho\"/>
    </mc:Choice>
  </mc:AlternateContent>
  <bookViews>
    <workbookView xWindow="0" yWindow="0" windowWidth="16380" windowHeight="8190" tabRatio="737" activeTab="5"/>
  </bookViews>
  <sheets>
    <sheet name="boxplot_data" sheetId="4" r:id="rId1"/>
    <sheet name="tiff_grande" sheetId="1" r:id="rId2"/>
    <sheet name="tiff_vert" sheetId="2" r:id="rId3"/>
    <sheet name="tiff_hor" sheetId="3" r:id="rId4"/>
    <sheet name="métricas" sheetId="6" r:id="rId5"/>
    <sheet name="Comparativo" sheetId="5" r:id="rId6"/>
  </sheets>
  <calcPr calcId="152511"/>
</workbook>
</file>

<file path=xl/calcChain.xml><?xml version="1.0" encoding="utf-8"?>
<calcChain xmlns="http://schemas.openxmlformats.org/spreadsheetml/2006/main">
  <c r="S15" i="6" l="1"/>
  <c r="R15" i="6"/>
  <c r="AC31" i="6"/>
  <c r="AB31" i="6"/>
  <c r="AA31" i="6"/>
  <c r="Z31" i="6"/>
  <c r="Y31" i="6"/>
  <c r="X31" i="6"/>
  <c r="W31" i="6"/>
  <c r="V31" i="6"/>
  <c r="AC15" i="6"/>
  <c r="AB15" i="6"/>
  <c r="AA15" i="6"/>
  <c r="Z15" i="6"/>
  <c r="Y15" i="6"/>
  <c r="X15" i="6"/>
  <c r="W15" i="6"/>
  <c r="V15" i="6"/>
  <c r="Q15" i="6"/>
  <c r="P15" i="6"/>
  <c r="O15" i="6"/>
  <c r="N15" i="6"/>
  <c r="M15" i="6"/>
  <c r="L15" i="6"/>
  <c r="S31" i="6"/>
  <c r="R31" i="6"/>
  <c r="Q31" i="6"/>
  <c r="P31" i="6"/>
  <c r="O31" i="6"/>
  <c r="N31" i="6"/>
  <c r="M31" i="6"/>
  <c r="L31" i="6"/>
  <c r="I31" i="6"/>
  <c r="H31" i="6"/>
  <c r="G31" i="6"/>
  <c r="F31" i="6"/>
  <c r="E31" i="6"/>
  <c r="D31" i="6"/>
  <c r="C31" i="6"/>
  <c r="B31" i="6"/>
  <c r="C15" i="6"/>
  <c r="D15" i="6"/>
  <c r="E15" i="6"/>
  <c r="F15" i="6"/>
  <c r="G15" i="6"/>
  <c r="H15" i="6"/>
  <c r="I15" i="6"/>
  <c r="B15" i="6"/>
  <c r="AC30" i="6"/>
  <c r="AB30" i="6"/>
  <c r="AA30" i="6"/>
  <c r="Z30" i="6"/>
  <c r="Y30" i="6"/>
  <c r="X30" i="6"/>
  <c r="W30" i="6"/>
  <c r="V30" i="6"/>
  <c r="AC14" i="6"/>
  <c r="AB14" i="6"/>
  <c r="AA14" i="6"/>
  <c r="Z14" i="6"/>
  <c r="Y14" i="6"/>
  <c r="X14" i="6"/>
  <c r="W14" i="6"/>
  <c r="V14" i="6"/>
  <c r="S30" i="6"/>
  <c r="R30" i="6"/>
  <c r="Q30" i="6"/>
  <c r="P30" i="6"/>
  <c r="O30" i="6"/>
  <c r="N30" i="6"/>
  <c r="M30" i="6"/>
  <c r="L30" i="6"/>
  <c r="S14" i="6"/>
  <c r="R14" i="6"/>
  <c r="Q14" i="6"/>
  <c r="P14" i="6"/>
  <c r="O14" i="6"/>
  <c r="N14" i="6"/>
  <c r="M14" i="6"/>
  <c r="L14" i="6"/>
  <c r="I30" i="6"/>
  <c r="H30" i="6"/>
  <c r="G30" i="6"/>
  <c r="F30" i="6"/>
  <c r="E30" i="6"/>
  <c r="D30" i="6"/>
  <c r="C30" i="6"/>
  <c r="B30" i="6"/>
  <c r="C14" i="6"/>
  <c r="D14" i="6"/>
  <c r="E14" i="6"/>
  <c r="F14" i="6"/>
  <c r="G14" i="6"/>
  <c r="H14" i="6"/>
  <c r="I14" i="6"/>
  <c r="B14" i="6"/>
  <c r="L34" i="4"/>
  <c r="M34" i="4"/>
  <c r="N34" i="4"/>
  <c r="K34" i="4"/>
  <c r="H34" i="4"/>
  <c r="I34" i="4"/>
  <c r="J34" i="4"/>
  <c r="G34" i="4"/>
  <c r="L18" i="4"/>
  <c r="M18" i="4"/>
  <c r="N18" i="4"/>
  <c r="K18" i="4"/>
  <c r="H18" i="4"/>
  <c r="I18" i="4"/>
  <c r="J18" i="4"/>
  <c r="G18" i="4"/>
  <c r="D34" i="4"/>
  <c r="P34" i="4" s="1"/>
  <c r="E34" i="4"/>
  <c r="Q34" i="4" s="1"/>
  <c r="F34" i="4"/>
  <c r="R34" i="4" s="1"/>
  <c r="C34" i="4"/>
  <c r="O34" i="4" s="1"/>
  <c r="D18" i="4"/>
  <c r="P18" i="4" s="1"/>
  <c r="E18" i="4"/>
  <c r="Q18" i="4" s="1"/>
  <c r="F18" i="4"/>
  <c r="R18" i="4" s="1"/>
  <c r="C18" i="4"/>
  <c r="O18" i="4" s="1"/>
  <c r="J35" i="3"/>
  <c r="K35" i="3"/>
  <c r="L35" i="3"/>
  <c r="J16" i="3"/>
  <c r="K16" i="3"/>
  <c r="L16" i="3"/>
  <c r="I35" i="3"/>
  <c r="I16" i="3"/>
  <c r="J35" i="2"/>
  <c r="K35" i="2"/>
  <c r="L35" i="2"/>
  <c r="I35" i="2"/>
  <c r="J16" i="2"/>
  <c r="K16" i="2"/>
  <c r="L16" i="2"/>
  <c r="I16" i="2"/>
  <c r="J35" i="1"/>
  <c r="K35" i="1"/>
  <c r="L35" i="1"/>
  <c r="I35" i="1"/>
  <c r="J16" i="1"/>
  <c r="K16" i="1"/>
  <c r="L16" i="1"/>
  <c r="I16" i="1"/>
  <c r="L21" i="4" l="1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M32" i="4" s="1"/>
  <c r="N25" i="4"/>
  <c r="L26" i="4"/>
  <c r="M26" i="4"/>
  <c r="N26" i="4"/>
  <c r="L27" i="4"/>
  <c r="M27" i="4"/>
  <c r="N27" i="4"/>
  <c r="N31" i="4" s="1"/>
  <c r="L28" i="4"/>
  <c r="M28" i="4"/>
  <c r="N28" i="4"/>
  <c r="L29" i="4"/>
  <c r="M29" i="4"/>
  <c r="L32" i="4"/>
  <c r="K28" i="4"/>
  <c r="K27" i="4"/>
  <c r="K26" i="4"/>
  <c r="K25" i="4"/>
  <c r="K24" i="4"/>
  <c r="K23" i="4"/>
  <c r="K22" i="4"/>
  <c r="K21" i="4"/>
  <c r="K29" i="4"/>
  <c r="L5" i="4"/>
  <c r="M5" i="4"/>
  <c r="N5" i="4"/>
  <c r="L6" i="4"/>
  <c r="M6" i="4"/>
  <c r="N6" i="4"/>
  <c r="L7" i="4"/>
  <c r="M7" i="4"/>
  <c r="N7" i="4"/>
  <c r="L8" i="4"/>
  <c r="M8" i="4"/>
  <c r="N8" i="4"/>
  <c r="N16" i="4" s="1"/>
  <c r="L9" i="4"/>
  <c r="M9" i="4"/>
  <c r="N9" i="4"/>
  <c r="L10" i="4"/>
  <c r="L15" i="4" s="1"/>
  <c r="M10" i="4"/>
  <c r="N10" i="4"/>
  <c r="L11" i="4"/>
  <c r="M11" i="4"/>
  <c r="M15" i="4" s="1"/>
  <c r="N11" i="4"/>
  <c r="N15" i="4" s="1"/>
  <c r="L12" i="4"/>
  <c r="M12" i="4"/>
  <c r="N12" i="4"/>
  <c r="N17" i="4" s="1"/>
  <c r="L13" i="4"/>
  <c r="M13" i="4"/>
  <c r="N13" i="4"/>
  <c r="L16" i="4"/>
  <c r="K12" i="4"/>
  <c r="K11" i="4"/>
  <c r="K10" i="4"/>
  <c r="K9" i="4"/>
  <c r="K13" i="4" s="1"/>
  <c r="K8" i="4"/>
  <c r="K7" i="4"/>
  <c r="K6" i="4"/>
  <c r="K5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I30" i="4" s="1"/>
  <c r="J26" i="4"/>
  <c r="H27" i="4"/>
  <c r="I27" i="4"/>
  <c r="J27" i="4"/>
  <c r="J31" i="4" s="1"/>
  <c r="H28" i="4"/>
  <c r="I28" i="4"/>
  <c r="J28" i="4"/>
  <c r="H29" i="4"/>
  <c r="I29" i="4"/>
  <c r="G28" i="4"/>
  <c r="G27" i="4"/>
  <c r="G26" i="4"/>
  <c r="G25" i="4"/>
  <c r="G24" i="4"/>
  <c r="G23" i="4"/>
  <c r="G22" i="4"/>
  <c r="G21" i="4"/>
  <c r="H5" i="4"/>
  <c r="I5" i="4"/>
  <c r="J5" i="4"/>
  <c r="H6" i="4"/>
  <c r="I6" i="4"/>
  <c r="J6" i="4"/>
  <c r="H7" i="4"/>
  <c r="I7" i="4"/>
  <c r="J7" i="4"/>
  <c r="H8" i="4"/>
  <c r="I8" i="4"/>
  <c r="J8" i="4"/>
  <c r="H9" i="4"/>
  <c r="H13" i="4" s="1"/>
  <c r="I9" i="4"/>
  <c r="I16" i="4" s="1"/>
  <c r="J9" i="4"/>
  <c r="H10" i="4"/>
  <c r="I10" i="4"/>
  <c r="I14" i="4" s="1"/>
  <c r="J10" i="4"/>
  <c r="H11" i="4"/>
  <c r="I11" i="4"/>
  <c r="J11" i="4"/>
  <c r="J15" i="4" s="1"/>
  <c r="H12" i="4"/>
  <c r="H17" i="4" s="1"/>
  <c r="I12" i="4"/>
  <c r="J12" i="4"/>
  <c r="I13" i="4"/>
  <c r="J13" i="4"/>
  <c r="G12" i="4"/>
  <c r="G11" i="4"/>
  <c r="G10" i="4"/>
  <c r="G9" i="4"/>
  <c r="G13" i="4" s="1"/>
  <c r="G8" i="4"/>
  <c r="G7" i="4"/>
  <c r="G6" i="4"/>
  <c r="G5" i="4"/>
  <c r="D5" i="4"/>
  <c r="E5" i="4"/>
  <c r="Q5" i="4" s="1"/>
  <c r="F5" i="4"/>
  <c r="D6" i="4"/>
  <c r="E6" i="4"/>
  <c r="F6" i="4"/>
  <c r="R6" i="4" s="1"/>
  <c r="D7" i="4"/>
  <c r="E7" i="4"/>
  <c r="F7" i="4"/>
  <c r="D8" i="4"/>
  <c r="P8" i="4" s="1"/>
  <c r="E8" i="4"/>
  <c r="F8" i="4"/>
  <c r="D9" i="4"/>
  <c r="D14" i="4" s="1"/>
  <c r="E9" i="4"/>
  <c r="Q9" i="4" s="1"/>
  <c r="F9" i="4"/>
  <c r="D10" i="4"/>
  <c r="E10" i="4"/>
  <c r="F10" i="4"/>
  <c r="R10" i="4" s="1"/>
  <c r="D11" i="4"/>
  <c r="E11" i="4"/>
  <c r="F11" i="4"/>
  <c r="D12" i="4"/>
  <c r="P12" i="4" s="1"/>
  <c r="E12" i="4"/>
  <c r="F12" i="4"/>
  <c r="D13" i="4"/>
  <c r="E13" i="4"/>
  <c r="F13" i="4"/>
  <c r="D21" i="4"/>
  <c r="P21" i="4" s="1"/>
  <c r="E21" i="4"/>
  <c r="Q21" i="4" s="1"/>
  <c r="F21" i="4"/>
  <c r="D22" i="4"/>
  <c r="E22" i="4"/>
  <c r="Q22" i="4" s="1"/>
  <c r="F22" i="4"/>
  <c r="R22" i="4" s="1"/>
  <c r="D23" i="4"/>
  <c r="E23" i="4"/>
  <c r="F23" i="4"/>
  <c r="R23" i="4" s="1"/>
  <c r="D24" i="4"/>
  <c r="P24" i="4" s="1"/>
  <c r="E24" i="4"/>
  <c r="F24" i="4"/>
  <c r="D25" i="4"/>
  <c r="P25" i="4" s="1"/>
  <c r="E25" i="4"/>
  <c r="Q25" i="4" s="1"/>
  <c r="F25" i="4"/>
  <c r="D26" i="4"/>
  <c r="E26" i="4"/>
  <c r="Q26" i="4" s="1"/>
  <c r="F26" i="4"/>
  <c r="R26" i="4" s="1"/>
  <c r="D27" i="4"/>
  <c r="E27" i="4"/>
  <c r="F27" i="4"/>
  <c r="R27" i="4" s="1"/>
  <c r="D28" i="4"/>
  <c r="P28" i="4" s="1"/>
  <c r="E28" i="4"/>
  <c r="F28" i="4"/>
  <c r="D29" i="4"/>
  <c r="P29" i="4" s="1"/>
  <c r="F29" i="4"/>
  <c r="F32" i="4"/>
  <c r="C28" i="4"/>
  <c r="C27" i="4"/>
  <c r="O27" i="4" s="1"/>
  <c r="C26" i="4"/>
  <c r="O26" i="4" s="1"/>
  <c r="C25" i="4"/>
  <c r="O25" i="4" s="1"/>
  <c r="C24" i="4"/>
  <c r="C23" i="4"/>
  <c r="O23" i="4" s="1"/>
  <c r="C22" i="4"/>
  <c r="O22" i="4" s="1"/>
  <c r="C21" i="4"/>
  <c r="O21" i="4" s="1"/>
  <c r="C12" i="4"/>
  <c r="C11" i="4"/>
  <c r="C10" i="4"/>
  <c r="C9" i="4"/>
  <c r="C8" i="4"/>
  <c r="C7" i="4"/>
  <c r="C6" i="4"/>
  <c r="C5" i="4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O8" i="4" l="1"/>
  <c r="O12" i="4"/>
  <c r="F16" i="4"/>
  <c r="H33" i="4"/>
  <c r="J30" i="4"/>
  <c r="I32" i="4"/>
  <c r="J29" i="4"/>
  <c r="O5" i="4"/>
  <c r="O9" i="4"/>
  <c r="M33" i="4"/>
  <c r="L33" i="4"/>
  <c r="N30" i="4"/>
  <c r="E29" i="4"/>
  <c r="Q29" i="4" s="1"/>
  <c r="L14" i="4"/>
  <c r="O10" i="4"/>
  <c r="F30" i="4"/>
  <c r="R30" i="4" s="1"/>
  <c r="R24" i="4"/>
  <c r="Q23" i="4"/>
  <c r="P22" i="4"/>
  <c r="Q13" i="4"/>
  <c r="J14" i="4"/>
  <c r="H30" i="4"/>
  <c r="M14" i="4"/>
  <c r="O6" i="4"/>
  <c r="Q28" i="4"/>
  <c r="P27" i="4"/>
  <c r="Q24" i="4"/>
  <c r="P23" i="4"/>
  <c r="R21" i="4"/>
  <c r="F15" i="4"/>
  <c r="M31" i="4"/>
  <c r="L30" i="4"/>
  <c r="C31" i="4"/>
  <c r="R15" i="4"/>
  <c r="C33" i="4"/>
  <c r="D32" i="4"/>
  <c r="R25" i="4"/>
  <c r="O7" i="4"/>
  <c r="O11" i="4"/>
  <c r="C15" i="4"/>
  <c r="C30" i="4"/>
  <c r="D33" i="4"/>
  <c r="F31" i="4"/>
  <c r="R31" i="4" s="1"/>
  <c r="E16" i="4"/>
  <c r="R13" i="4"/>
  <c r="E17" i="4"/>
  <c r="Q12" i="4"/>
  <c r="P11" i="4"/>
  <c r="F14" i="4"/>
  <c r="R9" i="4"/>
  <c r="Q8" i="4"/>
  <c r="P7" i="4"/>
  <c r="R5" i="4"/>
  <c r="J16" i="4"/>
  <c r="J32" i="4"/>
  <c r="M16" i="4"/>
  <c r="N32" i="4"/>
  <c r="M30" i="4"/>
  <c r="N29" i="4"/>
  <c r="R29" i="4" s="1"/>
  <c r="C13" i="4"/>
  <c r="O13" i="4" s="1"/>
  <c r="C17" i="4"/>
  <c r="O24" i="4"/>
  <c r="O28" i="4"/>
  <c r="C32" i="4"/>
  <c r="E32" i="4"/>
  <c r="Q32" i="4" s="1"/>
  <c r="E30" i="4"/>
  <c r="F33" i="4"/>
  <c r="R28" i="4"/>
  <c r="E33" i="4"/>
  <c r="Q27" i="4"/>
  <c r="D30" i="4"/>
  <c r="P26" i="4"/>
  <c r="D17" i="4"/>
  <c r="E14" i="4"/>
  <c r="Q14" i="4" s="1"/>
  <c r="P13" i="4"/>
  <c r="R11" i="4"/>
  <c r="Q10" i="4"/>
  <c r="D16" i="4"/>
  <c r="P9" i="4"/>
  <c r="R7" i="4"/>
  <c r="Q6" i="4"/>
  <c r="P5" i="4"/>
  <c r="H16" i="4"/>
  <c r="H14" i="4"/>
  <c r="J17" i="4"/>
  <c r="I15" i="4"/>
  <c r="H15" i="4"/>
  <c r="G32" i="4"/>
  <c r="G29" i="4"/>
  <c r="H32" i="4"/>
  <c r="J33" i="4"/>
  <c r="I33" i="4"/>
  <c r="H31" i="4"/>
  <c r="M17" i="4"/>
  <c r="L17" i="4"/>
  <c r="N14" i="4"/>
  <c r="L31" i="4"/>
  <c r="C16" i="4"/>
  <c r="C14" i="4"/>
  <c r="C29" i="4"/>
  <c r="R16" i="4"/>
  <c r="F17" i="4"/>
  <c r="R12" i="4"/>
  <c r="E15" i="4"/>
  <c r="Q15" i="4" s="1"/>
  <c r="Q11" i="4"/>
  <c r="D15" i="4"/>
  <c r="P10" i="4"/>
  <c r="R8" i="4"/>
  <c r="Q7" i="4"/>
  <c r="P6" i="4"/>
  <c r="N33" i="4"/>
  <c r="K33" i="4"/>
  <c r="K31" i="4"/>
  <c r="K30" i="4"/>
  <c r="K32" i="4"/>
  <c r="K17" i="4"/>
  <c r="K15" i="4"/>
  <c r="K14" i="4"/>
  <c r="K16" i="4"/>
  <c r="I31" i="4"/>
  <c r="G31" i="4"/>
  <c r="G30" i="4"/>
  <c r="G33" i="4"/>
  <c r="I17" i="4"/>
  <c r="G17" i="4"/>
  <c r="G15" i="4"/>
  <c r="G14" i="4"/>
  <c r="G16" i="4"/>
  <c r="D31" i="4"/>
  <c r="E31" i="4"/>
  <c r="P15" i="4" l="1"/>
  <c r="R32" i="4"/>
  <c r="P33" i="4"/>
  <c r="P14" i="4"/>
  <c r="O29" i="4"/>
  <c r="R17" i="4"/>
  <c r="P30" i="4"/>
  <c r="P31" i="4"/>
  <c r="P16" i="4"/>
  <c r="Q30" i="4"/>
  <c r="O16" i="4"/>
  <c r="P32" i="4"/>
  <c r="P17" i="4"/>
  <c r="Q33" i="4"/>
  <c r="O17" i="4"/>
  <c r="Q17" i="4"/>
  <c r="O33" i="4"/>
  <c r="Q31" i="4"/>
  <c r="O14" i="4"/>
  <c r="O32" i="4"/>
  <c r="R14" i="4"/>
  <c r="O30" i="4"/>
  <c r="R33" i="4"/>
  <c r="Q16" i="4"/>
  <c r="O15" i="4"/>
  <c r="O31" i="4"/>
</calcChain>
</file>

<file path=xl/sharedStrings.xml><?xml version="1.0" encoding="utf-8"?>
<sst xmlns="http://schemas.openxmlformats.org/spreadsheetml/2006/main" count="549" uniqueCount="50">
  <si>
    <t>TIFF_GRANDE</t>
  </si>
  <si>
    <t>'</t>
  </si>
  <si>
    <t>Compression rate</t>
  </si>
  <si>
    <t>QUALITY</t>
  </si>
  <si>
    <t>ORIGINAL(bytes)</t>
  </si>
  <si>
    <t>Png (bytes)</t>
  </si>
  <si>
    <t>jpg (bytes)</t>
  </si>
  <si>
    <t>TYPE</t>
  </si>
  <si>
    <t>001.tif</t>
  </si>
  <si>
    <t>002.tif</t>
  </si>
  <si>
    <t>003.tif</t>
  </si>
  <si>
    <t>004.tif</t>
  </si>
  <si>
    <t>005.tif</t>
  </si>
  <si>
    <t>006.tif</t>
  </si>
  <si>
    <t>007.tif</t>
  </si>
  <si>
    <t>008.tif</t>
  </si>
  <si>
    <t>009.tif</t>
  </si>
  <si>
    <t>010.tif</t>
  </si>
  <si>
    <t>TIFF_VERT</t>
  </si>
  <si>
    <t>TIFF_HOR</t>
  </si>
  <si>
    <t>Intervalo de Confiança</t>
  </si>
  <si>
    <t>CONT</t>
  </si>
  <si>
    <t>PNG 50</t>
  </si>
  <si>
    <t>JPG 50</t>
  </si>
  <si>
    <t>PNG 100</t>
  </si>
  <si>
    <t>JPG 100</t>
  </si>
  <si>
    <t>MÉDIA</t>
  </si>
  <si>
    <t>DESV. PADRÃO</t>
  </si>
  <si>
    <t>MÍNIMO</t>
  </si>
  <si>
    <t>PRI. QUARTIL</t>
  </si>
  <si>
    <t>MEDIANA</t>
  </si>
  <si>
    <t>TER. QUARTIL</t>
  </si>
  <si>
    <t>MÁXIMO</t>
  </si>
  <si>
    <t>2Q BOX</t>
  </si>
  <si>
    <t>3QBOX</t>
  </si>
  <si>
    <t>WHISKER -</t>
  </si>
  <si>
    <t>WHISKER +</t>
  </si>
  <si>
    <t>TIFF GRANDE</t>
  </si>
  <si>
    <t>TIFF VERTICAL</t>
  </si>
  <si>
    <t>TIFF HORIZONTAL</t>
  </si>
  <si>
    <t>BOTTOM</t>
  </si>
  <si>
    <t>SNR</t>
  </si>
  <si>
    <t>MSE</t>
  </si>
  <si>
    <t>INF</t>
  </si>
  <si>
    <t>TIFF GRANDE ESCALA DE CINZA</t>
  </si>
  <si>
    <t>INT CONFIANCA</t>
  </si>
  <si>
    <t>ESCALA DE CINZA</t>
  </si>
  <si>
    <t>CASO MÉDIO</t>
  </si>
  <si>
    <t>COLORIDO</t>
  </si>
  <si>
    <t>INT.CONF.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</si>
</sst>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\ AM/PM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hair">
        <color indexed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NumberFormat="1"/>
    <xf numFmtId="0" fontId="0" fillId="0" borderId="1" xfId="0" applyNumberFormat="1" applyBorder="1"/>
    <xf numFmtId="2" fontId="0" fillId="0" borderId="2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ont="1"/>
    <xf numFmtId="0" fontId="1" fillId="0" borderId="3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" fillId="3" borderId="15" xfId="0" applyFont="1" applyFill="1" applyBorder="1"/>
    <xf numFmtId="0" fontId="0" fillId="2" borderId="15" xfId="0" applyFill="1" applyBorder="1" applyAlignment="1">
      <alignment horizontal="right"/>
    </xf>
    <xf numFmtId="0" fontId="0" fillId="2" borderId="15" xfId="0" applyFill="1" applyBorder="1"/>
    <xf numFmtId="0" fontId="0" fillId="3" borderId="15" xfId="0" applyFill="1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0" fontId="0" fillId="0" borderId="0" xfId="0" applyFill="1"/>
    <xf numFmtId="0" fontId="1" fillId="2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Taxas</a:t>
            </a:r>
            <a:r>
              <a:rPr lang="pt-BR" baseline="0"/>
              <a:t> de compressão PNG 50 a partir de imagens TIFF coloridas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(boxplot_data!$C$16,boxplot_data!$G$16,boxplot_data!$K$16)</c:f>
                <c:numCache>
                  <c:formatCode>General</c:formatCode>
                  <c:ptCount val="3"/>
                  <c:pt idx="0">
                    <c:v>0.38381649462104894</c:v>
                  </c:pt>
                  <c:pt idx="1">
                    <c:v>7.0350546895823651E-2</c:v>
                  </c:pt>
                  <c:pt idx="2">
                    <c:v>0.10288941557860198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(boxplot_data!$C$1,boxplot_data!$G$1,boxplot_data!$K$1)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(boxplot_data!$C$13,boxplot_data!$G$13,boxplot_data!$K$13)</c:f>
              <c:numCache>
                <c:formatCode>General</c:formatCode>
                <c:ptCount val="3"/>
                <c:pt idx="0">
                  <c:v>1.6944957070904052</c:v>
                </c:pt>
                <c:pt idx="1">
                  <c:v>1.2721095360872336</c:v>
                </c:pt>
                <c:pt idx="2">
                  <c:v>1.2853126804583512</c:v>
                </c:pt>
              </c:numCache>
            </c:numRef>
          </c:val>
        </c:ser>
        <c:ser>
          <c:idx val="1"/>
          <c:order val="1"/>
          <c:tx>
            <c:strRef>
              <c:f>boxplot_data!$B$14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(boxplot_data!$C$1,boxplot_data!$G$1,boxplot_data!$K$1)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(boxplot_data!$C$14,boxplot_data!$G$14,boxplot_data!$K$14)</c:f>
              <c:numCache>
                <c:formatCode>General</c:formatCode>
                <c:ptCount val="3"/>
                <c:pt idx="0">
                  <c:v>0.25793614778599872</c:v>
                </c:pt>
                <c:pt idx="1">
                  <c:v>0.1704961288932878</c:v>
                </c:pt>
                <c:pt idx="2">
                  <c:v>0.11364980722445095</c:v>
                </c:pt>
              </c:numCache>
            </c:numRef>
          </c:val>
        </c:ser>
        <c:ser>
          <c:idx val="2"/>
          <c:order val="2"/>
          <c:tx>
            <c:strRef>
              <c:f>boxplot_data!$B$15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(boxplot_data!$C$17,boxplot_data!$G$17,boxplot_data!$K$17)</c:f>
                <c:numCache>
                  <c:formatCode>General</c:formatCode>
                  <c:ptCount val="3"/>
                  <c:pt idx="0">
                    <c:v>0.63064984244625188</c:v>
                  </c:pt>
                  <c:pt idx="1">
                    <c:v>0.30370756973026647</c:v>
                  </c:pt>
                  <c:pt idx="2">
                    <c:v>0.2240172502910216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(boxplot_data!$C$1,boxplot_data!$G$1,boxplot_data!$K$1)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(boxplot_data!$C$15,boxplot_data!$G$15,boxplot_data!$K$15)</c:f>
              <c:numCache>
                <c:formatCode>General</c:formatCode>
                <c:ptCount val="3"/>
                <c:pt idx="0">
                  <c:v>0.23564122630952977</c:v>
                </c:pt>
                <c:pt idx="1">
                  <c:v>0.2397569789420162</c:v>
                </c:pt>
                <c:pt idx="2">
                  <c:v>0.17228283783347065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7346512"/>
        <c:axId val="957343792"/>
      </c:barChart>
      <c:lineChart>
        <c:grouping val="stacked"/>
        <c:varyColors val="0"/>
        <c:ser>
          <c:idx val="3"/>
          <c:order val="3"/>
          <c:tx>
            <c:strRef>
              <c:f>boxplot_data!$B$6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(boxplot_data!$C$1,boxplot_data!$G$1,boxplot_data!$K$1)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(boxplot_data!$C$6,boxplot_data!$G$6,boxplot_data!$K$6)</c:f>
              <c:numCache>
                <c:formatCode>General</c:formatCode>
                <c:ptCount val="3"/>
                <c:pt idx="0">
                  <c:v>1.9677575444422122</c:v>
                </c:pt>
                <c:pt idx="1">
                  <c:v>1.494818520953979</c:v>
                </c:pt>
                <c:pt idx="2">
                  <c:v>1.4346436962924725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346512"/>
        <c:axId val="957343792"/>
      </c:lineChart>
      <c:catAx>
        <c:axId val="9573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343792"/>
        <c:crosses val="autoZero"/>
        <c:auto val="1"/>
        <c:lblAlgn val="ctr"/>
        <c:lblOffset val="100"/>
        <c:noMultiLvlLbl val="0"/>
      </c:catAx>
      <c:valAx>
        <c:axId val="9573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34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média</a:t>
            </a:r>
            <a:r>
              <a:rPr lang="pt-BR" baseline="0"/>
              <a:t> de compressão PNG 50 a partir de imagens TIFF em escala de cinza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boxplot_data!$B$22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(boxplot_data!$C$34,boxplot_data!$G$34,boxplot_data!$K$34)</c:f>
                <c:numCache>
                  <c:formatCode>General</c:formatCode>
                  <c:ptCount val="3"/>
                  <c:pt idx="0">
                    <c:v>0.35651334369875065</c:v>
                  </c:pt>
                  <c:pt idx="1">
                    <c:v>0.27384370787998941</c:v>
                  </c:pt>
                  <c:pt idx="2">
                    <c:v>0.24771063522819406</c:v>
                  </c:pt>
                </c:numCache>
              </c:numRef>
            </c:plus>
            <c:minus>
              <c:numRef>
                <c:f>(boxplot_data!$C$34,boxplot_data!$G$34,boxplot_data!$K$34)</c:f>
                <c:numCache>
                  <c:formatCode>General</c:formatCode>
                  <c:ptCount val="3"/>
                  <c:pt idx="0">
                    <c:v>0.35651334369875065</c:v>
                  </c:pt>
                  <c:pt idx="1">
                    <c:v>0.27384370787998941</c:v>
                  </c:pt>
                  <c:pt idx="2">
                    <c:v>0.24771063522819406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(boxplot_data!$C$1,boxplot_data!$G$1,boxplot_data!$K$1)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(boxplot_data!$C$22,boxplot_data!$G$22,boxplot_data!$K$22)</c:f>
              <c:numCache>
                <c:formatCode>General</c:formatCode>
                <c:ptCount val="3"/>
                <c:pt idx="0">
                  <c:v>1.9207248942245669</c:v>
                </c:pt>
                <c:pt idx="1">
                  <c:v>1.7123919129997165</c:v>
                </c:pt>
                <c:pt idx="2">
                  <c:v>1.6469321332809113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3030512"/>
        <c:axId val="1093023440"/>
      </c:barChart>
      <c:catAx>
        <c:axId val="10930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3023440"/>
        <c:crosses val="autoZero"/>
        <c:auto val="1"/>
        <c:lblAlgn val="ctr"/>
        <c:lblOffset val="100"/>
        <c:noMultiLvlLbl val="0"/>
      </c:catAx>
      <c:valAx>
        <c:axId val="10930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30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media de compressão</a:t>
            </a:r>
            <a:r>
              <a:rPr lang="pt-BR" baseline="0"/>
              <a:t> JPG 50 a partir de imagens TIFF coloridas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boxplot_data!$B$6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(boxplot_data!$D$18,boxplot_data!$H$18,boxplot_data!$L$18)</c:f>
                <c:numCache>
                  <c:formatCode>General</c:formatCode>
                  <c:ptCount val="3"/>
                  <c:pt idx="0">
                    <c:v>4.2712861013057237</c:v>
                  </c:pt>
                  <c:pt idx="1">
                    <c:v>1.939234822576531</c:v>
                  </c:pt>
                  <c:pt idx="2">
                    <c:v>1.7133241738229741</c:v>
                  </c:pt>
                </c:numCache>
              </c:numRef>
            </c:plus>
            <c:minus>
              <c:numRef>
                <c:f>(boxplot_data!$D$18,boxplot_data!$H$18,boxplot_data!$L$18)</c:f>
                <c:numCache>
                  <c:formatCode>General</c:formatCode>
                  <c:ptCount val="3"/>
                  <c:pt idx="0">
                    <c:v>4.2712861013057237</c:v>
                  </c:pt>
                  <c:pt idx="1">
                    <c:v>1.939234822576531</c:v>
                  </c:pt>
                  <c:pt idx="2">
                    <c:v>1.7133241738229741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(boxplot_data!$D$1,boxplot_data!$H$1,boxplot_data!$L$1)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(boxplot_data!$D$6,boxplot_data!$H$6,boxplot_data!$L$6)</c:f>
              <c:numCache>
                <c:formatCode>General</c:formatCode>
                <c:ptCount val="3"/>
                <c:pt idx="0">
                  <c:v>12.152899718489964</c:v>
                </c:pt>
                <c:pt idx="1">
                  <c:v>8.4958411041917898</c:v>
                </c:pt>
                <c:pt idx="2">
                  <c:v>7.4732208808112848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792256"/>
        <c:axId val="1087796608"/>
      </c:barChart>
      <c:catAx>
        <c:axId val="10877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796608"/>
        <c:crosses val="autoZero"/>
        <c:auto val="1"/>
        <c:lblAlgn val="ctr"/>
        <c:lblOffset val="100"/>
        <c:noMultiLvlLbl val="0"/>
      </c:catAx>
      <c:valAx>
        <c:axId val="10877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79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média de compressão JPG 50 a partir de imagens TIFF em escala de cinza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boxplot_data!$B$22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(boxplot_data!$D$34,boxplot_data!$H$34,boxplot_data!$L$34)</c:f>
                <c:numCache>
                  <c:formatCode>General</c:formatCode>
                  <c:ptCount val="3"/>
                  <c:pt idx="0">
                    <c:v>4.4886532476341854</c:v>
                  </c:pt>
                  <c:pt idx="1">
                    <c:v>2.5126924338810199</c:v>
                  </c:pt>
                  <c:pt idx="2">
                    <c:v>1.9500370809450975</c:v>
                  </c:pt>
                </c:numCache>
              </c:numRef>
            </c:plus>
            <c:minus>
              <c:numRef>
                <c:f>(boxplot_data!$D$34,boxplot_data!$H$34,boxplot_data!$L$34)</c:f>
                <c:numCache>
                  <c:formatCode>General</c:formatCode>
                  <c:ptCount val="3"/>
                  <c:pt idx="0">
                    <c:v>4.4886532476341854</c:v>
                  </c:pt>
                  <c:pt idx="1">
                    <c:v>2.5126924338810199</c:v>
                  </c:pt>
                  <c:pt idx="2">
                    <c:v>1.9500370809450975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(boxplot_data!$D$1,boxplot_data!$H$1,boxplot_data!$L$1)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(boxplot_data!$D$22,boxplot_data!$H$22,boxplot_data!$L$22)</c:f>
              <c:numCache>
                <c:formatCode>General</c:formatCode>
                <c:ptCount val="3"/>
                <c:pt idx="0">
                  <c:v>12.332384753310778</c:v>
                </c:pt>
                <c:pt idx="1">
                  <c:v>9.8016000924208075</c:v>
                </c:pt>
                <c:pt idx="2">
                  <c:v>8.2458238729891065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947424"/>
        <c:axId val="1146949056"/>
      </c:barChart>
      <c:catAx>
        <c:axId val="11469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6949056"/>
        <c:crosses val="autoZero"/>
        <c:auto val="1"/>
        <c:lblAlgn val="ctr"/>
        <c:lblOffset val="100"/>
        <c:noMultiLvlLbl val="0"/>
      </c:catAx>
      <c:valAx>
        <c:axId val="1146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69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média de compressão PNG 100</a:t>
            </a:r>
            <a:r>
              <a:rPr lang="pt-BR" baseline="0"/>
              <a:t>  a partir de imagens TIFF coloridas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boxplot_data!$B$6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(boxplot_data!$E$18,boxplot_data!$I$18,boxplot_data!$M$18)</c:f>
                <c:numCache>
                  <c:formatCode>General</c:formatCode>
                  <c:ptCount val="3"/>
                  <c:pt idx="0">
                    <c:v>0.29345295238366853</c:v>
                  </c:pt>
                  <c:pt idx="1">
                    <c:v>0.18314592952731681</c:v>
                  </c:pt>
                  <c:pt idx="2">
                    <c:v>0.1388829219529879</c:v>
                  </c:pt>
                </c:numCache>
              </c:numRef>
            </c:plus>
            <c:minus>
              <c:numRef>
                <c:f>(boxplot_data!$E$18,boxplot_data!$I$18,boxplot_data!$M$18)</c:f>
                <c:numCache>
                  <c:formatCode>General</c:formatCode>
                  <c:ptCount val="3"/>
                  <c:pt idx="0">
                    <c:v>0.29345295238366853</c:v>
                  </c:pt>
                  <c:pt idx="1">
                    <c:v>0.18314592952731681</c:v>
                  </c:pt>
                  <c:pt idx="2">
                    <c:v>0.1388829219529879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(boxplot_data!$E$1,boxplot_data!$I$1,boxplot_data!$M$1)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(boxplot_data!$E$6,boxplot_data!$I$6,boxplot_data!$M$6)</c:f>
              <c:numCache>
                <c:formatCode>General</c:formatCode>
                <c:ptCount val="3"/>
                <c:pt idx="0">
                  <c:v>1.9677575444422122</c:v>
                </c:pt>
                <c:pt idx="1">
                  <c:v>1.494818520953979</c:v>
                </c:pt>
                <c:pt idx="2">
                  <c:v>1.4346436962924725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542736"/>
        <c:axId val="1087542192"/>
      </c:barChart>
      <c:catAx>
        <c:axId val="10875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542192"/>
        <c:crosses val="autoZero"/>
        <c:auto val="1"/>
        <c:lblAlgn val="ctr"/>
        <c:lblOffset val="100"/>
        <c:noMultiLvlLbl val="0"/>
      </c:catAx>
      <c:valAx>
        <c:axId val="10875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54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média</a:t>
            </a:r>
            <a:r>
              <a:rPr lang="pt-BR" baseline="0"/>
              <a:t> de compressão PNG 100 a partir de imagens TIFF  em escala de cinza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boxplot_data!$B$22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(boxplot_data!$E$34,boxplot_data!$I$34,boxplot_data!$M$34)</c:f>
                <c:numCache>
                  <c:formatCode>General</c:formatCode>
                  <c:ptCount val="3"/>
                  <c:pt idx="0">
                    <c:v>0.35651334369875065</c:v>
                  </c:pt>
                  <c:pt idx="1">
                    <c:v>0.27384370787998941</c:v>
                  </c:pt>
                  <c:pt idx="2">
                    <c:v>0.24771063522819406</c:v>
                  </c:pt>
                </c:numCache>
              </c:numRef>
            </c:plus>
            <c:minus>
              <c:numRef>
                <c:f>(boxplot_data!$E$34,boxplot_data!$I$34,boxplot_data!$M$34)</c:f>
                <c:numCache>
                  <c:formatCode>General</c:formatCode>
                  <c:ptCount val="3"/>
                  <c:pt idx="0">
                    <c:v>0.35651334369875065</c:v>
                  </c:pt>
                  <c:pt idx="1">
                    <c:v>0.27384370787998941</c:v>
                  </c:pt>
                  <c:pt idx="2">
                    <c:v>0.24771063522819406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(boxplot_data!$E$1,boxplot_data!$I$1,boxplot_data!$M$1)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(boxplot_data!$E$22,boxplot_data!$I$22,boxplot_data!$M$22)</c:f>
              <c:numCache>
                <c:formatCode>General</c:formatCode>
                <c:ptCount val="3"/>
                <c:pt idx="0">
                  <c:v>1.9207248942245669</c:v>
                </c:pt>
                <c:pt idx="1">
                  <c:v>1.7123919129997165</c:v>
                </c:pt>
                <c:pt idx="2">
                  <c:v>1.6469321332809113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0773808"/>
        <c:axId val="960774352"/>
      </c:barChart>
      <c:catAx>
        <c:axId val="9607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774352"/>
        <c:crosses val="autoZero"/>
        <c:auto val="1"/>
        <c:lblAlgn val="ctr"/>
        <c:lblOffset val="100"/>
        <c:noMultiLvlLbl val="0"/>
      </c:catAx>
      <c:valAx>
        <c:axId val="9607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77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media de compressão JPG 100 a</a:t>
            </a:r>
            <a:r>
              <a:rPr lang="pt-BR" baseline="0"/>
              <a:t> partir de imagens TIFF coloridas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boxplot_data!$B$6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(boxplot_data!$F$18,boxplot_data!$J$18,boxplot_data!$N$18)</c:f>
                <c:numCache>
                  <c:formatCode>General</c:formatCode>
                  <c:ptCount val="3"/>
                  <c:pt idx="0">
                    <c:v>0.43781155605347388</c:v>
                  </c:pt>
                  <c:pt idx="1">
                    <c:v>0.21720428963899049</c:v>
                  </c:pt>
                  <c:pt idx="2">
                    <c:v>0.18383737446162199</c:v>
                  </c:pt>
                </c:numCache>
              </c:numRef>
            </c:plus>
            <c:minus>
              <c:numRef>
                <c:f>(boxplot_data!$F$18,boxplot_data!$J$18,boxplot_data!$N$18)</c:f>
                <c:numCache>
                  <c:formatCode>General</c:formatCode>
                  <c:ptCount val="3"/>
                  <c:pt idx="0">
                    <c:v>0.43781155605347388</c:v>
                  </c:pt>
                  <c:pt idx="1">
                    <c:v>0.21720428963899049</c:v>
                  </c:pt>
                  <c:pt idx="2">
                    <c:v>0.18383737446162199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(boxplot_data!$F$1,boxplot_data!$J$1,boxplot_data!$N$1)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(boxplot_data!$F$6,boxplot_data!$J$6,boxplot_data!$N$6)</c:f>
              <c:numCache>
                <c:formatCode>General</c:formatCode>
                <c:ptCount val="3"/>
                <c:pt idx="0">
                  <c:v>2.0257670465487845</c:v>
                </c:pt>
                <c:pt idx="1">
                  <c:v>1.3481712283675906</c:v>
                </c:pt>
                <c:pt idx="2">
                  <c:v>1.2385394648402066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6182528"/>
        <c:axId val="896193952"/>
      </c:barChart>
      <c:catAx>
        <c:axId val="8961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193952"/>
        <c:crosses val="autoZero"/>
        <c:auto val="1"/>
        <c:lblAlgn val="ctr"/>
        <c:lblOffset val="100"/>
        <c:noMultiLvlLbl val="0"/>
      </c:catAx>
      <c:valAx>
        <c:axId val="896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18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</a:t>
            </a:r>
            <a:r>
              <a:rPr lang="pt-BR" baseline="0"/>
              <a:t> média de compressão JPG 100 a partir de imagens TIFF em escala de cinza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boxplot_data!$B$22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(boxplot_data!$F$34,boxplot_data!$J$34,boxplot_data!$N$34)</c:f>
                <c:numCache>
                  <c:formatCode>General</c:formatCode>
                  <c:ptCount val="3"/>
                  <c:pt idx="0">
                    <c:v>0.55709399377294699</c:v>
                  </c:pt>
                  <c:pt idx="1">
                    <c:v>0.3141012994421572</c:v>
                  </c:pt>
                  <c:pt idx="2">
                    <c:v>0.3097999363761535</c:v>
                  </c:pt>
                </c:numCache>
              </c:numRef>
            </c:plus>
            <c:minus>
              <c:numRef>
                <c:f>(boxplot_data!$F$34,boxplot_data!$J$34,boxplot_data!$N$34)</c:f>
                <c:numCache>
                  <c:formatCode>General</c:formatCode>
                  <c:ptCount val="3"/>
                  <c:pt idx="0">
                    <c:v>0.55709399377294699</c:v>
                  </c:pt>
                  <c:pt idx="1">
                    <c:v>0.3141012994421572</c:v>
                  </c:pt>
                  <c:pt idx="2">
                    <c:v>0.3097999363761535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(boxplot_data!$F$1,boxplot_data!$J$1,boxplot_data!$N$1)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(boxplot_data!$F$22,boxplot_data!$J$22,boxplot_data!$N$22)</c:f>
              <c:numCache>
                <c:formatCode>General</c:formatCode>
                <c:ptCount val="3"/>
                <c:pt idx="0">
                  <c:v>2.197862003626728</c:v>
                </c:pt>
                <c:pt idx="1">
                  <c:v>1.5849959688287674</c:v>
                </c:pt>
                <c:pt idx="2">
                  <c:v>1.4394936219845589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6291728"/>
        <c:axId val="1156292272"/>
      </c:barChart>
      <c:catAx>
        <c:axId val="11562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292272"/>
        <c:crosses val="autoZero"/>
        <c:auto val="1"/>
        <c:lblAlgn val="ctr"/>
        <c:lblOffset val="100"/>
        <c:noMultiLvlLbl val="0"/>
      </c:catAx>
      <c:valAx>
        <c:axId val="11562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2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média de compressão PNG 50 a partir de imagens TIFF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boxplot_data!$O$4</c:f>
              <c:strCache>
                <c:ptCount val="1"/>
                <c:pt idx="0">
                  <c:v>PNG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(boxplot_data!$O$18,boxplot_data!$O$34)</c:f>
                <c:numCache>
                  <c:formatCode>General</c:formatCode>
                  <c:ptCount val="2"/>
                  <c:pt idx="0">
                    <c:v>0.20516060128799107</c:v>
                  </c:pt>
                  <c:pt idx="1">
                    <c:v>0.2926892289356447</c:v>
                  </c:pt>
                </c:numCache>
              </c:numRef>
            </c:plus>
            <c:minus>
              <c:numRef>
                <c:f>(boxplot_data!$O$18,boxplot_data!$O$34)</c:f>
                <c:numCache>
                  <c:formatCode>General</c:formatCode>
                  <c:ptCount val="2"/>
                  <c:pt idx="0">
                    <c:v>0.20516060128799107</c:v>
                  </c:pt>
                  <c:pt idx="1">
                    <c:v>0.2926892289356447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(boxplot_data!$A$6,boxplot_data!$A$22)</c:f>
              <c:strCache>
                <c:ptCount val="2"/>
                <c:pt idx="0">
                  <c:v>COLORIDO</c:v>
                </c:pt>
                <c:pt idx="1">
                  <c:v>ESCALA DE CINZA</c:v>
                </c:pt>
              </c:strCache>
            </c:strRef>
          </c:cat>
          <c:val>
            <c:numRef>
              <c:f>(boxplot_data!$O$6,boxplot_data!$O$22)</c:f>
              <c:numCache>
                <c:formatCode>General</c:formatCode>
                <c:ptCount val="2"/>
                <c:pt idx="0">
                  <c:v>1.6324065872295546</c:v>
                </c:pt>
                <c:pt idx="1">
                  <c:v>1.7600163135017315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2155456"/>
        <c:axId val="1162156000"/>
      </c:barChart>
      <c:catAx>
        <c:axId val="11621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156000"/>
        <c:crosses val="autoZero"/>
        <c:auto val="1"/>
        <c:lblAlgn val="ctr"/>
        <c:lblOffset val="100"/>
        <c:noMultiLvlLbl val="0"/>
      </c:catAx>
      <c:valAx>
        <c:axId val="11621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1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média de compressão JPG 50 a partir de imagens TIFF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boxplot_data!$P$4</c:f>
              <c:strCache>
                <c:ptCount val="1"/>
                <c:pt idx="0">
                  <c:v>JPG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(boxplot_data!$P$18,boxplot_data!$P$34)</c:f>
                <c:numCache>
                  <c:formatCode>General</c:formatCode>
                  <c:ptCount val="2"/>
                  <c:pt idx="0">
                    <c:v>2.6412816992350763</c:v>
                  </c:pt>
                  <c:pt idx="1">
                    <c:v>2.9837942541534344</c:v>
                  </c:pt>
                </c:numCache>
              </c:numRef>
            </c:plus>
            <c:minus>
              <c:numRef>
                <c:f>(boxplot_data!$P$18,boxplot_data!$P$34)</c:f>
                <c:numCache>
                  <c:formatCode>General</c:formatCode>
                  <c:ptCount val="2"/>
                  <c:pt idx="0">
                    <c:v>2.6412816992350763</c:v>
                  </c:pt>
                  <c:pt idx="1">
                    <c:v>2.9837942541534344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(boxplot_data!$A$6,boxplot_data!$A$22)</c:f>
              <c:strCache>
                <c:ptCount val="2"/>
                <c:pt idx="0">
                  <c:v>COLORIDO</c:v>
                </c:pt>
                <c:pt idx="1">
                  <c:v>ESCALA DE CINZA</c:v>
                </c:pt>
              </c:strCache>
            </c:strRef>
          </c:cat>
          <c:val>
            <c:numRef>
              <c:f>(boxplot_data!$P$6,boxplot_data!$P$22)</c:f>
              <c:numCache>
                <c:formatCode>General</c:formatCode>
                <c:ptCount val="2"/>
                <c:pt idx="0">
                  <c:v>9.3739872344976778</c:v>
                </c:pt>
                <c:pt idx="1">
                  <c:v>10.126602906240231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714512"/>
        <c:axId val="1081718320"/>
      </c:barChart>
      <c:catAx>
        <c:axId val="10817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718320"/>
        <c:crosses val="autoZero"/>
        <c:auto val="1"/>
        <c:lblAlgn val="ctr"/>
        <c:lblOffset val="100"/>
        <c:noMultiLvlLbl val="0"/>
      </c:catAx>
      <c:valAx>
        <c:axId val="10817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7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média de compressão PNG 100 a partir de imagens TIFF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boxplot_data!$Q$4</c:f>
              <c:strCache>
                <c:ptCount val="1"/>
                <c:pt idx="0">
                  <c:v>PNG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(boxplot_data!$Q$18,boxplot_data!$Q$34)</c:f>
                <c:numCache>
                  <c:formatCode>General</c:formatCode>
                  <c:ptCount val="2"/>
                  <c:pt idx="0">
                    <c:v>0.20516060128799107</c:v>
                  </c:pt>
                  <c:pt idx="1">
                    <c:v>0.2926892289356447</c:v>
                  </c:pt>
                </c:numCache>
              </c:numRef>
            </c:plus>
            <c:minus>
              <c:numRef>
                <c:f>(boxplot_data!$Q$18,boxplot_data!$Q$34)</c:f>
                <c:numCache>
                  <c:formatCode>General</c:formatCode>
                  <c:ptCount val="2"/>
                  <c:pt idx="0">
                    <c:v>0.20516060128799107</c:v>
                  </c:pt>
                  <c:pt idx="1">
                    <c:v>0.2926892289356447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(boxplot_data!$A$6,boxplot_data!$A$22)</c:f>
              <c:strCache>
                <c:ptCount val="2"/>
                <c:pt idx="0">
                  <c:v>COLORIDO</c:v>
                </c:pt>
                <c:pt idx="1">
                  <c:v>ESCALA DE CINZA</c:v>
                </c:pt>
              </c:strCache>
            </c:strRef>
          </c:cat>
          <c:val>
            <c:numRef>
              <c:f>(boxplot_data!$Q$6,boxplot_data!$Q$22)</c:f>
              <c:numCache>
                <c:formatCode>General</c:formatCode>
                <c:ptCount val="2"/>
                <c:pt idx="0">
                  <c:v>1.6324065872295546</c:v>
                </c:pt>
                <c:pt idx="1">
                  <c:v>1.7600163135017315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7947520"/>
        <c:axId val="967946976"/>
      </c:barChart>
      <c:catAx>
        <c:axId val="9679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946976"/>
        <c:crosses val="autoZero"/>
        <c:auto val="1"/>
        <c:lblAlgn val="ctr"/>
        <c:lblOffset val="100"/>
        <c:noMultiLvlLbl val="0"/>
      </c:catAx>
      <c:valAx>
        <c:axId val="9679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9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</a:t>
            </a:r>
            <a:r>
              <a:rPr lang="pt-BR" baseline="0"/>
              <a:t> de compressão PNG 50 a partir de imagens TIFF em escala de cinza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(boxplot_data!$C$32,boxplot_data!$G$32,boxplot_data!$K$32)</c:f>
                <c:numCache>
                  <c:formatCode>General</c:formatCode>
                  <c:ptCount val="3"/>
                  <c:pt idx="0">
                    <c:v>0.30548241146905752</c:v>
                  </c:pt>
                  <c:pt idx="1">
                    <c:v>0.12387671857000293</c:v>
                  </c:pt>
                  <c:pt idx="2">
                    <c:v>0.11447196356119127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(boxplot_data!$C$1,boxplot_data!$G$1,boxplot_data!$K$1)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(boxplot_data!$C$29,boxplot_data!$G$29,boxplot_data!$K$29)</c:f>
              <c:numCache>
                <c:formatCode>General</c:formatCode>
                <c:ptCount val="3"/>
                <c:pt idx="0">
                  <c:v>1.5767804812694766</c:v>
                </c:pt>
                <c:pt idx="1">
                  <c:v>1.3933961511064672</c:v>
                </c:pt>
                <c:pt idx="2">
                  <c:v>1.4052763355750666</c:v>
                </c:pt>
              </c:numCache>
            </c:numRef>
          </c:val>
        </c:ser>
        <c:ser>
          <c:idx val="1"/>
          <c:order val="1"/>
          <c:tx>
            <c:strRef>
              <c:f>boxplot_data!$B$30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(boxplot_data!$C$1,boxplot_data!$G$1,boxplot_data!$K$1)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(boxplot_data!$C$30,boxplot_data!$G$30,boxplot_data!$K$30)</c:f>
              <c:numCache>
                <c:formatCode>General</c:formatCode>
                <c:ptCount val="3"/>
                <c:pt idx="0">
                  <c:v>0.64034252001725545</c:v>
                </c:pt>
                <c:pt idx="1">
                  <c:v>0.22925597053894475</c:v>
                </c:pt>
                <c:pt idx="2">
                  <c:v>8.246517489191274E-2</c:v>
                </c:pt>
              </c:numCache>
            </c:numRef>
          </c:val>
        </c:ser>
        <c:ser>
          <c:idx val="2"/>
          <c:order val="2"/>
          <c:tx>
            <c:strRef>
              <c:f>boxplot_data!$B$31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(boxplot_data!$C$33,boxplot_data!$G$33,boxplot_data!$K$33)</c:f>
                <c:numCache>
                  <c:formatCode>General</c:formatCode>
                  <c:ptCount val="3"/>
                  <c:pt idx="0">
                    <c:v>0.66293570268161917</c:v>
                  </c:pt>
                  <c:pt idx="1">
                    <c:v>0.37744949228001756</c:v>
                  </c:pt>
                  <c:pt idx="2">
                    <c:v>0.3863770406675926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(boxplot_data!$C$1,boxplot_data!$G$1,boxplot_data!$K$1)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(boxplot_data!$C$31,boxplot_data!$G$31,boxplot_data!$K$31)</c:f>
              <c:numCache>
                <c:formatCode>General</c:formatCode>
                <c:ptCount val="3"/>
                <c:pt idx="0">
                  <c:v>5.9970969168282817E-2</c:v>
                </c:pt>
                <c:pt idx="1">
                  <c:v>0.38259385335977392</c:v>
                </c:pt>
                <c:pt idx="2">
                  <c:v>0.43386721865431532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7344880"/>
        <c:axId val="957345424"/>
      </c:barChart>
      <c:lineChart>
        <c:grouping val="stacked"/>
        <c:varyColors val="0"/>
        <c:ser>
          <c:idx val="3"/>
          <c:order val="3"/>
          <c:tx>
            <c:strRef>
              <c:f>boxplot_data!$B$22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(boxplot_data!$C$1,boxplot_data!$G$1,boxplot_data!$K$1)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(boxplot_data!$C$22,boxplot_data!$G$22,boxplot_data!$K$22)</c:f>
              <c:numCache>
                <c:formatCode>General</c:formatCode>
                <c:ptCount val="3"/>
                <c:pt idx="0">
                  <c:v>1.9207248942245669</c:v>
                </c:pt>
                <c:pt idx="1">
                  <c:v>1.7123919129997165</c:v>
                </c:pt>
                <c:pt idx="2">
                  <c:v>1.6469321332809113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344880"/>
        <c:axId val="957345424"/>
      </c:lineChart>
      <c:catAx>
        <c:axId val="9573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345424"/>
        <c:crosses val="autoZero"/>
        <c:auto val="1"/>
        <c:lblAlgn val="ctr"/>
        <c:lblOffset val="100"/>
        <c:noMultiLvlLbl val="0"/>
      </c:catAx>
      <c:valAx>
        <c:axId val="957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34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média de compressão JPG 100 a partir de imagens TIFF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boxplot_data!$R$4</c:f>
              <c:strCache>
                <c:ptCount val="1"/>
                <c:pt idx="0">
                  <c:v>JPG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(boxplot_data!$R$18,boxplot_data!$R$34)</c:f>
                <c:numCache>
                  <c:formatCode>General</c:formatCode>
                  <c:ptCount val="2"/>
                  <c:pt idx="0">
                    <c:v>0.27961774005136214</c:v>
                  </c:pt>
                  <c:pt idx="1">
                    <c:v>0.39366507653041921</c:v>
                  </c:pt>
                </c:numCache>
              </c:numRef>
            </c:plus>
            <c:minus>
              <c:numRef>
                <c:f>(boxplot_data!$R$18,boxplot_data!$R$34)</c:f>
                <c:numCache>
                  <c:formatCode>General</c:formatCode>
                  <c:ptCount val="2"/>
                  <c:pt idx="0">
                    <c:v>0.27961774005136214</c:v>
                  </c:pt>
                  <c:pt idx="1">
                    <c:v>0.39366507653041921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(boxplot_data!$A$6,boxplot_data!$A$22)</c:f>
              <c:strCache>
                <c:ptCount val="2"/>
                <c:pt idx="0">
                  <c:v>COLORIDO</c:v>
                </c:pt>
                <c:pt idx="1">
                  <c:v>ESCALA DE CINZA</c:v>
                </c:pt>
              </c:strCache>
            </c:strRef>
          </c:cat>
          <c:val>
            <c:numRef>
              <c:f>(boxplot_data!$R$6,boxplot_data!$R$22)</c:f>
              <c:numCache>
                <c:formatCode>General</c:formatCode>
                <c:ptCount val="2"/>
                <c:pt idx="0">
                  <c:v>1.5374925799188606</c:v>
                </c:pt>
                <c:pt idx="1">
                  <c:v>1.7407838648133513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9822880"/>
        <c:axId val="1159821792"/>
      </c:barChart>
      <c:catAx>
        <c:axId val="11598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9821792"/>
        <c:crosses val="autoZero"/>
        <c:auto val="1"/>
        <c:lblAlgn val="ctr"/>
        <c:lblOffset val="100"/>
        <c:noMultiLvlLbl val="0"/>
      </c:catAx>
      <c:valAx>
        <c:axId val="11598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982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Boxplot para</a:t>
            </a:r>
            <a:r>
              <a:rPr lang="pt-BR" baseline="0"/>
              <a:t> amostras TIFF grande coloridas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boxplot_data!$C$16:$F$16</c:f>
                <c:numCache>
                  <c:formatCode>General</c:formatCode>
                  <c:ptCount val="4"/>
                  <c:pt idx="0">
                    <c:v>0.38381649462104894</c:v>
                  </c:pt>
                  <c:pt idx="1">
                    <c:v>2.7752389704522908</c:v>
                  </c:pt>
                  <c:pt idx="2">
                    <c:v>0.38381649462104894</c:v>
                  </c:pt>
                  <c:pt idx="3">
                    <c:v>0.77735611213122746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boxplot_data!$C$4:$F$4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boxplot_data!$C$13:$F$13</c:f>
              <c:numCache>
                <c:formatCode>General</c:formatCode>
                <c:ptCount val="4"/>
                <c:pt idx="0">
                  <c:v>1.6944957070904052</c:v>
                </c:pt>
                <c:pt idx="1">
                  <c:v>8.1807163101211735</c:v>
                </c:pt>
                <c:pt idx="2">
                  <c:v>1.6944957070904052</c:v>
                </c:pt>
                <c:pt idx="3">
                  <c:v>1.7194575930112723</c:v>
                </c:pt>
              </c:numCache>
            </c:numRef>
          </c:val>
        </c:ser>
        <c:ser>
          <c:idx val="1"/>
          <c:order val="1"/>
          <c:tx>
            <c:strRef>
              <c:f>boxplot_data!$B$14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boxplot_data!$C$4:$F$4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boxplot_data!$C$14:$F$14</c:f>
              <c:numCache>
                <c:formatCode>General</c:formatCode>
                <c:ptCount val="4"/>
                <c:pt idx="0">
                  <c:v>0.25793614778599872</c:v>
                </c:pt>
                <c:pt idx="1">
                  <c:v>2.9000490031616444</c:v>
                </c:pt>
                <c:pt idx="2">
                  <c:v>0.25793614778599872</c:v>
                </c:pt>
                <c:pt idx="3">
                  <c:v>0.23195555201730733</c:v>
                </c:pt>
              </c:numCache>
            </c:numRef>
          </c:val>
        </c:ser>
        <c:ser>
          <c:idx val="2"/>
          <c:order val="2"/>
          <c:tx>
            <c:strRef>
              <c:f>boxplot_data!$B$15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boxplot_data!$C$17:$F$17</c:f>
                <c:numCache>
                  <c:formatCode>General</c:formatCode>
                  <c:ptCount val="4"/>
                  <c:pt idx="0">
                    <c:v>0.63064984244625188</c:v>
                  </c:pt>
                  <c:pt idx="1">
                    <c:v>11.579076567287341</c:v>
                  </c:pt>
                  <c:pt idx="2">
                    <c:v>0.63064984244625188</c:v>
                  </c:pt>
                  <c:pt idx="3">
                    <c:v>0.94134134684211634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boxplot_data!$C$4:$F$4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boxplot_data!$C$15:$F$15</c:f>
              <c:numCache>
                <c:formatCode>General</c:formatCode>
                <c:ptCount val="4"/>
                <c:pt idx="0">
                  <c:v>0.23564122630952977</c:v>
                </c:pt>
                <c:pt idx="1">
                  <c:v>3.9958543219614882</c:v>
                </c:pt>
                <c:pt idx="2">
                  <c:v>0.23564122630952977</c:v>
                </c:pt>
                <c:pt idx="3">
                  <c:v>0.37531367553002526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828160"/>
        <c:axId val="1155816736"/>
      </c:barChart>
      <c:lineChart>
        <c:grouping val="stacked"/>
        <c:varyColors val="0"/>
        <c:ser>
          <c:idx val="3"/>
          <c:order val="3"/>
          <c:tx>
            <c:strRef>
              <c:f>boxplot_data!$B$6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boxplot_data!$C$4:$F$4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boxplot_data!$C$6:$F$6</c:f>
              <c:numCache>
                <c:formatCode>General</c:formatCode>
                <c:ptCount val="4"/>
                <c:pt idx="0">
                  <c:v>1.9677575444422122</c:v>
                </c:pt>
                <c:pt idx="1">
                  <c:v>12.152899718489964</c:v>
                </c:pt>
                <c:pt idx="2">
                  <c:v>1.9677575444422122</c:v>
                </c:pt>
                <c:pt idx="3">
                  <c:v>2.0257670465487845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828160"/>
        <c:axId val="1155816736"/>
      </c:lineChart>
      <c:catAx>
        <c:axId val="11558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816736"/>
        <c:crosses val="autoZero"/>
        <c:auto val="1"/>
        <c:lblAlgn val="ctr"/>
        <c:lblOffset val="100"/>
        <c:noMultiLvlLbl val="0"/>
      </c:catAx>
      <c:valAx>
        <c:axId val="11558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8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Boxplot</a:t>
            </a:r>
            <a:r>
              <a:rPr lang="pt-BR" baseline="0"/>
              <a:t> para amostras </a:t>
            </a:r>
            <a:r>
              <a:rPr lang="pt-BR" sz="1400" b="0" i="0" u="none" strike="noStrike" baseline="0">
                <a:effectLst/>
              </a:rPr>
              <a:t>TIFF grande coloridas </a:t>
            </a:r>
            <a:r>
              <a:rPr lang="pt-BR" baseline="0"/>
              <a:t>exceto JPG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(boxplot_data!$C$16,boxplot_data!$E$16:$F$16)</c:f>
                <c:numCache>
                  <c:formatCode>General</c:formatCode>
                  <c:ptCount val="3"/>
                  <c:pt idx="0">
                    <c:v>0.38381649462104894</c:v>
                  </c:pt>
                  <c:pt idx="1">
                    <c:v>0.38381649462104894</c:v>
                  </c:pt>
                  <c:pt idx="2">
                    <c:v>0.77735611213122746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(boxplot_data!$C$4,boxplot_data!$E$4:$F$4)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(boxplot_data!$C$13,boxplot_data!$E$13:$F$13)</c:f>
              <c:numCache>
                <c:formatCode>General</c:formatCode>
                <c:ptCount val="3"/>
                <c:pt idx="0">
                  <c:v>1.6944957070904052</c:v>
                </c:pt>
                <c:pt idx="1">
                  <c:v>1.6944957070904052</c:v>
                </c:pt>
                <c:pt idx="2">
                  <c:v>1.7194575930112723</c:v>
                </c:pt>
              </c:numCache>
            </c:numRef>
          </c:val>
        </c:ser>
        <c:ser>
          <c:idx val="1"/>
          <c:order val="1"/>
          <c:tx>
            <c:strRef>
              <c:f>boxplot_data!$B$14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(boxplot_data!$C$4,boxplot_data!$E$4:$F$4)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(boxplot_data!$C$14,boxplot_data!$E$14:$F$14)</c:f>
              <c:numCache>
                <c:formatCode>General</c:formatCode>
                <c:ptCount val="3"/>
                <c:pt idx="0">
                  <c:v>0.25793614778599872</c:v>
                </c:pt>
                <c:pt idx="1">
                  <c:v>0.25793614778599872</c:v>
                </c:pt>
                <c:pt idx="2">
                  <c:v>0.23195555201730733</c:v>
                </c:pt>
              </c:numCache>
            </c:numRef>
          </c:val>
        </c:ser>
        <c:ser>
          <c:idx val="2"/>
          <c:order val="2"/>
          <c:tx>
            <c:strRef>
              <c:f>boxplot_data!$B$15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(boxplot_data!$C$17,boxplot_data!$E$17:$F$17)</c:f>
                <c:numCache>
                  <c:formatCode>General</c:formatCode>
                  <c:ptCount val="3"/>
                  <c:pt idx="0">
                    <c:v>0.63064984244625188</c:v>
                  </c:pt>
                  <c:pt idx="1">
                    <c:v>0.63064984244625188</c:v>
                  </c:pt>
                  <c:pt idx="2">
                    <c:v>0.94134134684211634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(boxplot_data!$C$4,boxplot_data!$E$4:$F$4)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(boxplot_data!$C$15,boxplot_data!$E$15:$F$15)</c:f>
              <c:numCache>
                <c:formatCode>General</c:formatCode>
                <c:ptCount val="3"/>
                <c:pt idx="0">
                  <c:v>0.23564122630952977</c:v>
                </c:pt>
                <c:pt idx="1">
                  <c:v>0.23564122630952977</c:v>
                </c:pt>
                <c:pt idx="2">
                  <c:v>0.37531367553002526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060784"/>
        <c:axId val="1202062960"/>
      </c:barChart>
      <c:lineChart>
        <c:grouping val="stacked"/>
        <c:varyColors val="0"/>
        <c:ser>
          <c:idx val="3"/>
          <c:order val="3"/>
          <c:tx>
            <c:strRef>
              <c:f>boxplot_data!$B$6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(boxplot_data!$C$4,boxplot_data!$E$4:$F$4)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(boxplot_data!$C$6,boxplot_data!$E$6:$F$6)</c:f>
              <c:numCache>
                <c:formatCode>General</c:formatCode>
                <c:ptCount val="3"/>
                <c:pt idx="0">
                  <c:v>1.9677575444422122</c:v>
                </c:pt>
                <c:pt idx="1">
                  <c:v>1.9677575444422122</c:v>
                </c:pt>
                <c:pt idx="2">
                  <c:v>2.0257670465487845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60784"/>
        <c:axId val="1202062960"/>
      </c:lineChart>
      <c:catAx>
        <c:axId val="12020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062960"/>
        <c:crosses val="autoZero"/>
        <c:auto val="1"/>
        <c:lblAlgn val="ctr"/>
        <c:lblOffset val="100"/>
        <c:noMultiLvlLbl val="0"/>
      </c:catAx>
      <c:valAx>
        <c:axId val="12020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0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Boxplot</a:t>
            </a:r>
            <a:r>
              <a:rPr lang="pt-BR" baseline="0"/>
              <a:t> para amostras TIFF grande em escala de cinza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boxplot_data!$C$32:$F$32</c:f>
                <c:numCache>
                  <c:formatCode>General</c:formatCode>
                  <c:ptCount val="4"/>
                  <c:pt idx="0">
                    <c:v>0.30548241146905752</c:v>
                  </c:pt>
                  <c:pt idx="1">
                    <c:v>3.235253109579463</c:v>
                  </c:pt>
                  <c:pt idx="2">
                    <c:v>0.30548241146905752</c:v>
                  </c:pt>
                  <c:pt idx="3">
                    <c:v>0.87949938327101074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boxplot_data!$C$20:$F$20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boxplot_data!$C$29:$F$29</c:f>
              <c:numCache>
                <c:formatCode>General</c:formatCode>
                <c:ptCount val="4"/>
                <c:pt idx="0">
                  <c:v>1.5767804812694766</c:v>
                </c:pt>
                <c:pt idx="1">
                  <c:v>8.114852417049546</c:v>
                </c:pt>
                <c:pt idx="2">
                  <c:v>1.5767804812694766</c:v>
                </c:pt>
                <c:pt idx="3">
                  <c:v>1.7897192252795087</c:v>
                </c:pt>
              </c:numCache>
            </c:numRef>
          </c:val>
        </c:ser>
        <c:ser>
          <c:idx val="1"/>
          <c:order val="1"/>
          <c:tx>
            <c:strRef>
              <c:f>boxplot_data!$B$30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boxplot_data!$C$20:$F$20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boxplot_data!$C$30:$F$30</c:f>
              <c:numCache>
                <c:formatCode>General</c:formatCode>
                <c:ptCount val="4"/>
                <c:pt idx="0">
                  <c:v>0.64034252001725545</c:v>
                </c:pt>
                <c:pt idx="1">
                  <c:v>4.4059073635625001</c:v>
                </c:pt>
                <c:pt idx="2">
                  <c:v>0.64034252001725545</c:v>
                </c:pt>
                <c:pt idx="3">
                  <c:v>0.60593406491409674</c:v>
                </c:pt>
              </c:numCache>
            </c:numRef>
          </c:val>
        </c:ser>
        <c:ser>
          <c:idx val="2"/>
          <c:order val="2"/>
          <c:tx>
            <c:strRef>
              <c:f>boxplot_data!$B$31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boxplot_data!$C$33:$F$33</c:f>
                <c:numCache>
                  <c:formatCode>General</c:formatCode>
                  <c:ptCount val="4"/>
                  <c:pt idx="0">
                    <c:v>0.66293570268161917</c:v>
                  </c:pt>
                  <c:pt idx="1">
                    <c:v>10.810447463028567</c:v>
                  </c:pt>
                  <c:pt idx="2">
                    <c:v>0.66293570268161917</c:v>
                  </c:pt>
                  <c:pt idx="3">
                    <c:v>1.0860586651585229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boxplot_data!$C$20:$F$20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boxplot_data!$C$31:$F$31</c:f>
              <c:numCache>
                <c:formatCode>General</c:formatCode>
                <c:ptCount val="4"/>
                <c:pt idx="0">
                  <c:v>5.9970969168282817E-2</c:v>
                </c:pt>
                <c:pt idx="1">
                  <c:v>3.3085078102718519</c:v>
                </c:pt>
                <c:pt idx="2">
                  <c:v>5.9970969168282817E-2</c:v>
                </c:pt>
                <c:pt idx="3">
                  <c:v>0.31750770879511547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484416"/>
        <c:axId val="1091480064"/>
      </c:barChart>
      <c:lineChart>
        <c:grouping val="stacked"/>
        <c:varyColors val="0"/>
        <c:ser>
          <c:idx val="3"/>
          <c:order val="3"/>
          <c:tx>
            <c:strRef>
              <c:f>boxplot_data!$B$22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boxplot_data!$C$20:$F$20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boxplot_data!$C$22:$F$22</c:f>
              <c:numCache>
                <c:formatCode>General</c:formatCode>
                <c:ptCount val="4"/>
                <c:pt idx="0">
                  <c:v>1.9207248942245669</c:v>
                </c:pt>
                <c:pt idx="1">
                  <c:v>12.332384753310778</c:v>
                </c:pt>
                <c:pt idx="2">
                  <c:v>1.9207248942245669</c:v>
                </c:pt>
                <c:pt idx="3">
                  <c:v>2.197862003626728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84416"/>
        <c:axId val="1091480064"/>
      </c:lineChart>
      <c:catAx>
        <c:axId val="10914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80064"/>
        <c:crosses val="autoZero"/>
        <c:auto val="1"/>
        <c:lblAlgn val="ctr"/>
        <c:lblOffset val="100"/>
        <c:noMultiLvlLbl val="0"/>
      </c:catAx>
      <c:valAx>
        <c:axId val="10914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Boxplot para amostras TIFF grande em escala de cinza exceto JPG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(boxplot_data!$C$32,boxplot_data!$E$32:$F$32)</c:f>
                <c:numCache>
                  <c:formatCode>General</c:formatCode>
                  <c:ptCount val="3"/>
                  <c:pt idx="0">
                    <c:v>0.30548241146905752</c:v>
                  </c:pt>
                  <c:pt idx="1">
                    <c:v>0.30548241146905752</c:v>
                  </c:pt>
                  <c:pt idx="2">
                    <c:v>0.87949938327101074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(boxplot_data!$C$20,boxplot_data!$E$20:$F$20)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(boxplot_data!$C$29,boxplot_data!$E$29:$F$29)</c:f>
              <c:numCache>
                <c:formatCode>General</c:formatCode>
                <c:ptCount val="3"/>
                <c:pt idx="0">
                  <c:v>1.5767804812694766</c:v>
                </c:pt>
                <c:pt idx="1">
                  <c:v>1.5767804812694766</c:v>
                </c:pt>
                <c:pt idx="2">
                  <c:v>1.7897192252795087</c:v>
                </c:pt>
              </c:numCache>
            </c:numRef>
          </c:val>
        </c:ser>
        <c:ser>
          <c:idx val="1"/>
          <c:order val="1"/>
          <c:tx>
            <c:strRef>
              <c:f>boxplot_data!$B$30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(boxplot_data!$C$20,boxplot_data!$E$20:$F$20)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(boxplot_data!$C$30,boxplot_data!$E$30:$F$30)</c:f>
              <c:numCache>
                <c:formatCode>General</c:formatCode>
                <c:ptCount val="3"/>
                <c:pt idx="0">
                  <c:v>0.64034252001725545</c:v>
                </c:pt>
                <c:pt idx="1">
                  <c:v>0.64034252001725545</c:v>
                </c:pt>
                <c:pt idx="2">
                  <c:v>0.60593406491409674</c:v>
                </c:pt>
              </c:numCache>
            </c:numRef>
          </c:val>
        </c:ser>
        <c:ser>
          <c:idx val="2"/>
          <c:order val="2"/>
          <c:tx>
            <c:strRef>
              <c:f>boxplot_data!$B$31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(boxplot_data!$C$33,boxplot_data!$E$33:$F$33)</c:f>
                <c:numCache>
                  <c:formatCode>General</c:formatCode>
                  <c:ptCount val="3"/>
                  <c:pt idx="0">
                    <c:v>0.66293570268161917</c:v>
                  </c:pt>
                  <c:pt idx="1">
                    <c:v>0.66293570268161917</c:v>
                  </c:pt>
                  <c:pt idx="2">
                    <c:v>1.0860586651585229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(boxplot_data!$C$20,boxplot_data!$E$20:$F$20)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(boxplot_data!$C$31,boxplot_data!$E$31:$F$31)</c:f>
              <c:numCache>
                <c:formatCode>General</c:formatCode>
                <c:ptCount val="3"/>
                <c:pt idx="0">
                  <c:v>5.9970969168282817E-2</c:v>
                </c:pt>
                <c:pt idx="1">
                  <c:v>5.9970969168282817E-2</c:v>
                </c:pt>
                <c:pt idx="2">
                  <c:v>0.31750770879511547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481152"/>
        <c:axId val="1091486592"/>
      </c:barChart>
      <c:lineChart>
        <c:grouping val="stacked"/>
        <c:varyColors val="0"/>
        <c:ser>
          <c:idx val="3"/>
          <c:order val="3"/>
          <c:tx>
            <c:strRef>
              <c:f>boxplot_data!$B$22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(boxplot_data!$C$20,boxplot_data!$E$20:$F$20)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(boxplot_data!$C$22,boxplot_data!$E$22:$F$22)</c:f>
              <c:numCache>
                <c:formatCode>General</c:formatCode>
                <c:ptCount val="3"/>
                <c:pt idx="0">
                  <c:v>1.9207248942245669</c:v>
                </c:pt>
                <c:pt idx="1">
                  <c:v>1.9207248942245669</c:v>
                </c:pt>
                <c:pt idx="2">
                  <c:v>2.197862003626728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81152"/>
        <c:axId val="1091486592"/>
      </c:lineChart>
      <c:catAx>
        <c:axId val="10914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86592"/>
        <c:crosses val="autoZero"/>
        <c:auto val="1"/>
        <c:lblAlgn val="ctr"/>
        <c:lblOffset val="100"/>
        <c:noMultiLvlLbl val="0"/>
      </c:catAx>
      <c:valAx>
        <c:axId val="10914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Boxplot para amostras TIFF vertical coloridas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boxplot_data!$G$16:$J$16</c:f>
                <c:numCache>
                  <c:formatCode>General</c:formatCode>
                  <c:ptCount val="4"/>
                  <c:pt idx="0">
                    <c:v>7.0350546895823651E-2</c:v>
                  </c:pt>
                  <c:pt idx="1">
                    <c:v>1.7491552518755613</c:v>
                  </c:pt>
                  <c:pt idx="2">
                    <c:v>7.0350546895823651E-2</c:v>
                  </c:pt>
                  <c:pt idx="3">
                    <c:v>0.23582037320082416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boxplot_data!$G$4:$J$4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boxplot_data!$G$13:$J$13</c:f>
              <c:numCache>
                <c:formatCode>General</c:formatCode>
                <c:ptCount val="4"/>
                <c:pt idx="0">
                  <c:v>1.2721095360872336</c:v>
                </c:pt>
                <c:pt idx="1">
                  <c:v>6.4789022899799482</c:v>
                </c:pt>
                <c:pt idx="2">
                  <c:v>1.2721095360872336</c:v>
                </c:pt>
                <c:pt idx="3">
                  <c:v>1.1088124219671629</c:v>
                </c:pt>
              </c:numCache>
            </c:numRef>
          </c:val>
        </c:ser>
        <c:ser>
          <c:idx val="1"/>
          <c:order val="1"/>
          <c:tx>
            <c:strRef>
              <c:f>boxplot_data!$B$14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boxplot_data!$G$4:$J$4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boxplot_data!$G$14:$J$14</c:f>
              <c:numCache>
                <c:formatCode>General</c:formatCode>
                <c:ptCount val="4"/>
                <c:pt idx="0">
                  <c:v>0.1704961288932878</c:v>
                </c:pt>
                <c:pt idx="1">
                  <c:v>1.3731021072248017</c:v>
                </c:pt>
                <c:pt idx="2">
                  <c:v>0.1704961288932878</c:v>
                </c:pt>
                <c:pt idx="3">
                  <c:v>0.2598297460230703</c:v>
                </c:pt>
              </c:numCache>
            </c:numRef>
          </c:val>
        </c:ser>
        <c:ser>
          <c:idx val="2"/>
          <c:order val="2"/>
          <c:tx>
            <c:strRef>
              <c:f>boxplot_data!$B$15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boxplot_data!$G$17:$J$17</c:f>
                <c:numCache>
                  <c:formatCode>General</c:formatCode>
                  <c:ptCount val="4"/>
                  <c:pt idx="0">
                    <c:v>0.30370756973026647</c:v>
                  </c:pt>
                  <c:pt idx="1">
                    <c:v>2.5623187047041167</c:v>
                  </c:pt>
                  <c:pt idx="2">
                    <c:v>0.30370756973026647</c:v>
                  </c:pt>
                  <c:pt idx="3">
                    <c:v>0.18958182081920483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boxplot_data!$G$4:$J$4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boxplot_data!$G$15:$J$15</c:f>
              <c:numCache>
                <c:formatCode>General</c:formatCode>
                <c:ptCount val="4"/>
                <c:pt idx="0">
                  <c:v>0.2397569789420162</c:v>
                </c:pt>
                <c:pt idx="1">
                  <c:v>2.7870353751668322</c:v>
                </c:pt>
                <c:pt idx="2">
                  <c:v>0.2397569789420162</c:v>
                </c:pt>
                <c:pt idx="3">
                  <c:v>0.24206364769602229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487680"/>
        <c:axId val="1091488768"/>
      </c:barChart>
      <c:lineChart>
        <c:grouping val="stacked"/>
        <c:varyColors val="0"/>
        <c:ser>
          <c:idx val="3"/>
          <c:order val="3"/>
          <c:tx>
            <c:strRef>
              <c:f>boxplot_data!$B$6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boxplot_data!$G$4:$J$4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boxplot_data!$G$6:$J$6</c:f>
              <c:numCache>
                <c:formatCode>General</c:formatCode>
                <c:ptCount val="4"/>
                <c:pt idx="0">
                  <c:v>1.494818520953979</c:v>
                </c:pt>
                <c:pt idx="1">
                  <c:v>8.4958411041917898</c:v>
                </c:pt>
                <c:pt idx="2">
                  <c:v>1.494818520953979</c:v>
                </c:pt>
                <c:pt idx="3">
                  <c:v>1.3481712283675906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87680"/>
        <c:axId val="1091488768"/>
      </c:lineChart>
      <c:catAx>
        <c:axId val="10914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88768"/>
        <c:crosses val="autoZero"/>
        <c:auto val="1"/>
        <c:lblAlgn val="ctr"/>
        <c:lblOffset val="100"/>
        <c:noMultiLvlLbl val="0"/>
      </c:catAx>
      <c:valAx>
        <c:axId val="10914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Boxplot para amostras TIFF vertical coloridas exceto JPG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(boxplot_data!$G$16,boxplot_data!$I$16:$J$16)</c:f>
                <c:numCache>
                  <c:formatCode>General</c:formatCode>
                  <c:ptCount val="3"/>
                  <c:pt idx="0">
                    <c:v>7.0350546895823651E-2</c:v>
                  </c:pt>
                  <c:pt idx="1">
                    <c:v>7.0350546895823651E-2</c:v>
                  </c:pt>
                  <c:pt idx="2">
                    <c:v>0.23582037320082416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(boxplot_data!$G$4,boxplot_data!$I$4:$J$4)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(boxplot_data!$G$13,boxplot_data!$I$13:$J$13)</c:f>
              <c:numCache>
                <c:formatCode>General</c:formatCode>
                <c:ptCount val="3"/>
                <c:pt idx="0">
                  <c:v>1.2721095360872336</c:v>
                </c:pt>
                <c:pt idx="1">
                  <c:v>1.2721095360872336</c:v>
                </c:pt>
                <c:pt idx="2">
                  <c:v>1.1088124219671629</c:v>
                </c:pt>
              </c:numCache>
            </c:numRef>
          </c:val>
        </c:ser>
        <c:ser>
          <c:idx val="1"/>
          <c:order val="1"/>
          <c:tx>
            <c:strRef>
              <c:f>boxplot_data!$B$14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(boxplot_data!$G$4,boxplot_data!$I$4:$J$4)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(boxplot_data!$G$14,boxplot_data!$I$14:$J$14)</c:f>
              <c:numCache>
                <c:formatCode>General</c:formatCode>
                <c:ptCount val="3"/>
                <c:pt idx="0">
                  <c:v>0.1704961288932878</c:v>
                </c:pt>
                <c:pt idx="1">
                  <c:v>0.1704961288932878</c:v>
                </c:pt>
                <c:pt idx="2">
                  <c:v>0.2598297460230703</c:v>
                </c:pt>
              </c:numCache>
            </c:numRef>
          </c:val>
        </c:ser>
        <c:ser>
          <c:idx val="2"/>
          <c:order val="2"/>
          <c:tx>
            <c:strRef>
              <c:f>boxplot_data!$B$15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fixedVal"/>
            <c:noEndCap val="0"/>
            <c:val val="0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(boxplot_data!$G$4,boxplot_data!$I$4:$J$4)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(boxplot_data!$G$15,boxplot_data!$I$15:$J$15)</c:f>
              <c:numCache>
                <c:formatCode>General</c:formatCode>
                <c:ptCount val="3"/>
                <c:pt idx="0">
                  <c:v>0.2397569789420162</c:v>
                </c:pt>
                <c:pt idx="1">
                  <c:v>0.2397569789420162</c:v>
                </c:pt>
                <c:pt idx="2">
                  <c:v>0.24206364769602229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066224"/>
        <c:axId val="1202055888"/>
      </c:barChart>
      <c:lineChart>
        <c:grouping val="stacked"/>
        <c:varyColors val="0"/>
        <c:ser>
          <c:idx val="3"/>
          <c:order val="3"/>
          <c:tx>
            <c:strRef>
              <c:f>boxplot_data!$B$6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(boxplot_data!$G$4,boxplot_data!$I$4:$J$4)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(boxplot_data!$G$6,boxplot_data!$I$6:$J$6)</c:f>
              <c:numCache>
                <c:formatCode>General</c:formatCode>
                <c:ptCount val="3"/>
                <c:pt idx="0">
                  <c:v>1.494818520953979</c:v>
                </c:pt>
                <c:pt idx="1">
                  <c:v>1.494818520953979</c:v>
                </c:pt>
                <c:pt idx="2">
                  <c:v>1.3481712283675906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66224"/>
        <c:axId val="1202055888"/>
      </c:lineChart>
      <c:catAx>
        <c:axId val="12020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055888"/>
        <c:crosses val="autoZero"/>
        <c:auto val="1"/>
        <c:lblAlgn val="ctr"/>
        <c:lblOffset val="100"/>
        <c:noMultiLvlLbl val="0"/>
      </c:catAx>
      <c:valAx>
        <c:axId val="12020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0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Boxplot para amostras TIFF vertical </a:t>
            </a:r>
            <a:r>
              <a:rPr lang="pt-BR" sz="1400" b="0" i="0" u="none" strike="noStrike" baseline="0">
                <a:effectLst/>
              </a:rPr>
              <a:t>em escala de cinza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boxplot_data!$G$32:$J$32</c:f>
                <c:numCache>
                  <c:formatCode>General</c:formatCode>
                  <c:ptCount val="4"/>
                  <c:pt idx="0">
                    <c:v>0.12387671857000293</c:v>
                  </c:pt>
                  <c:pt idx="1">
                    <c:v>2.1440739312194852</c:v>
                  </c:pt>
                  <c:pt idx="2">
                    <c:v>0.12387671857000293</c:v>
                  </c:pt>
                  <c:pt idx="3">
                    <c:v>0.35456752209326969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boxplot_data!$G$20:$J$20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boxplot_data!$G$29:$J$29</c:f>
              <c:numCache>
                <c:formatCode>General</c:formatCode>
                <c:ptCount val="4"/>
                <c:pt idx="0">
                  <c:v>1.3933961511064672</c:v>
                </c:pt>
                <c:pt idx="1">
                  <c:v>7.4232495200845818</c:v>
                </c:pt>
                <c:pt idx="2">
                  <c:v>1.3933961511064672</c:v>
                </c:pt>
                <c:pt idx="3">
                  <c:v>1.2550412297298184</c:v>
                </c:pt>
              </c:numCache>
            </c:numRef>
          </c:val>
        </c:ser>
        <c:ser>
          <c:idx val="1"/>
          <c:order val="1"/>
          <c:tx>
            <c:strRef>
              <c:f>boxplot_data!$B$30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boxplot_data!$G$20:$J$20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boxplot_data!$G$30:$J$30</c:f>
              <c:numCache>
                <c:formatCode>General</c:formatCode>
                <c:ptCount val="4"/>
                <c:pt idx="0">
                  <c:v>0.22925597053894475</c:v>
                </c:pt>
                <c:pt idx="1">
                  <c:v>1.707398041914395</c:v>
                </c:pt>
                <c:pt idx="2">
                  <c:v>0.22925597053894475</c:v>
                </c:pt>
                <c:pt idx="3">
                  <c:v>0.32694434667940797</c:v>
                </c:pt>
              </c:numCache>
            </c:numRef>
          </c:val>
        </c:ser>
        <c:ser>
          <c:idx val="2"/>
          <c:order val="2"/>
          <c:tx>
            <c:strRef>
              <c:f>boxplot_data!$B$31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boxplot_data!$G$33:$J$33</c:f>
                <c:numCache>
                  <c:formatCode>General</c:formatCode>
                  <c:ptCount val="4"/>
                  <c:pt idx="0">
                    <c:v>0.37744949228001756</c:v>
                  </c:pt>
                  <c:pt idx="1">
                    <c:v>5.2197787494808097</c:v>
                  </c:pt>
                  <c:pt idx="2">
                    <c:v>0.37744949228001756</c:v>
                  </c:pt>
                  <c:pt idx="3">
                    <c:v>0.26480459415032032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boxplot_data!$G$20:$J$20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boxplot_data!$G$31:$J$31</c:f>
              <c:numCache>
                <c:formatCode>General</c:formatCode>
                <c:ptCount val="4"/>
                <c:pt idx="0">
                  <c:v>0.38259385335977392</c:v>
                </c:pt>
                <c:pt idx="1">
                  <c:v>2.6462989556694723</c:v>
                </c:pt>
                <c:pt idx="2">
                  <c:v>0.38259385335977392</c:v>
                </c:pt>
                <c:pt idx="3">
                  <c:v>0.36907806600345894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059696"/>
        <c:axId val="1202064048"/>
      </c:barChart>
      <c:lineChart>
        <c:grouping val="stacked"/>
        <c:varyColors val="0"/>
        <c:ser>
          <c:idx val="3"/>
          <c:order val="3"/>
          <c:tx>
            <c:strRef>
              <c:f>boxplot_data!$B$22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boxplot_data!$G$20:$J$20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boxplot_data!$G$22:$J$22</c:f>
              <c:numCache>
                <c:formatCode>General</c:formatCode>
                <c:ptCount val="4"/>
                <c:pt idx="0">
                  <c:v>1.7123919129997165</c:v>
                </c:pt>
                <c:pt idx="1">
                  <c:v>9.8016000924208075</c:v>
                </c:pt>
                <c:pt idx="2">
                  <c:v>1.7123919129997165</c:v>
                </c:pt>
                <c:pt idx="3">
                  <c:v>1.5849959688287674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59696"/>
        <c:axId val="1202064048"/>
      </c:lineChart>
      <c:catAx>
        <c:axId val="1202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064048"/>
        <c:crosses val="autoZero"/>
        <c:auto val="1"/>
        <c:lblAlgn val="ctr"/>
        <c:lblOffset val="100"/>
        <c:noMultiLvlLbl val="0"/>
      </c:catAx>
      <c:valAx>
        <c:axId val="1202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0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Boxplot para amostras TIFF vertical </a:t>
            </a:r>
            <a:r>
              <a:rPr lang="pt-BR" sz="1400" b="0" i="0" u="none" strike="noStrike" baseline="0">
                <a:effectLst/>
              </a:rPr>
              <a:t>em escala de cinza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 exceto JPG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(boxplot_data!$G$32,boxplot_data!$I$32:$J$32)</c:f>
                <c:numCache>
                  <c:formatCode>General</c:formatCode>
                  <c:ptCount val="3"/>
                  <c:pt idx="0">
                    <c:v>0.12387671857000293</c:v>
                  </c:pt>
                  <c:pt idx="1">
                    <c:v>0.12387671857000293</c:v>
                  </c:pt>
                  <c:pt idx="2">
                    <c:v>0.35456752209326969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(boxplot_data!$G$20,boxplot_data!$I$20:$J$20)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(boxplot_data!$G$29,boxplot_data!$I$29:$J$29)</c:f>
              <c:numCache>
                <c:formatCode>General</c:formatCode>
                <c:ptCount val="3"/>
                <c:pt idx="0">
                  <c:v>1.3933961511064672</c:v>
                </c:pt>
                <c:pt idx="1">
                  <c:v>1.3933961511064672</c:v>
                </c:pt>
                <c:pt idx="2">
                  <c:v>1.2550412297298184</c:v>
                </c:pt>
              </c:numCache>
            </c:numRef>
          </c:val>
        </c:ser>
        <c:ser>
          <c:idx val="1"/>
          <c:order val="1"/>
          <c:tx>
            <c:strRef>
              <c:f>boxplot_data!$B$30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(boxplot_data!$G$20,boxplot_data!$I$20:$J$20)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(boxplot_data!$G$30,boxplot_data!$I$30:$J$30)</c:f>
              <c:numCache>
                <c:formatCode>General</c:formatCode>
                <c:ptCount val="3"/>
                <c:pt idx="0">
                  <c:v>0.22925597053894475</c:v>
                </c:pt>
                <c:pt idx="1">
                  <c:v>0.22925597053894475</c:v>
                </c:pt>
                <c:pt idx="2">
                  <c:v>0.32694434667940797</c:v>
                </c:pt>
              </c:numCache>
            </c:numRef>
          </c:val>
        </c:ser>
        <c:ser>
          <c:idx val="2"/>
          <c:order val="2"/>
          <c:tx>
            <c:strRef>
              <c:f>boxplot_data!$B$31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(boxplot_data!$G$33,boxplot_data!$I$33:$J$33)</c:f>
                <c:numCache>
                  <c:formatCode>General</c:formatCode>
                  <c:ptCount val="3"/>
                  <c:pt idx="0">
                    <c:v>0.37744949228001756</c:v>
                  </c:pt>
                  <c:pt idx="1">
                    <c:v>0.37744949228001756</c:v>
                  </c:pt>
                  <c:pt idx="2">
                    <c:v>0.26480459415032032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(boxplot_data!$G$20,boxplot_data!$I$20:$J$20)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(boxplot_data!$G$31,boxplot_data!$I$31:$J$31)</c:f>
              <c:numCache>
                <c:formatCode>General</c:formatCode>
                <c:ptCount val="3"/>
                <c:pt idx="0">
                  <c:v>0.38259385335977392</c:v>
                </c:pt>
                <c:pt idx="1">
                  <c:v>0.38259385335977392</c:v>
                </c:pt>
                <c:pt idx="2">
                  <c:v>0.36907806600345894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063504"/>
        <c:axId val="1202056976"/>
      </c:barChart>
      <c:lineChart>
        <c:grouping val="stacked"/>
        <c:varyColors val="0"/>
        <c:ser>
          <c:idx val="3"/>
          <c:order val="3"/>
          <c:tx>
            <c:strRef>
              <c:f>boxplot_data!$B$22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(boxplot_data!$G$20,boxplot_data!$I$20:$J$20)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(boxplot_data!$G$22,boxplot_data!$I$22:$J$22)</c:f>
              <c:numCache>
                <c:formatCode>General</c:formatCode>
                <c:ptCount val="3"/>
                <c:pt idx="0">
                  <c:v>1.7123919129997165</c:v>
                </c:pt>
                <c:pt idx="1">
                  <c:v>1.7123919129997165</c:v>
                </c:pt>
                <c:pt idx="2">
                  <c:v>1.5849959688287674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63504"/>
        <c:axId val="1202056976"/>
      </c:lineChart>
      <c:catAx>
        <c:axId val="12020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056976"/>
        <c:crosses val="autoZero"/>
        <c:auto val="1"/>
        <c:lblAlgn val="ctr"/>
        <c:lblOffset val="100"/>
        <c:noMultiLvlLbl val="0"/>
      </c:catAx>
      <c:valAx>
        <c:axId val="12020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06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Boxplot para amostras TIFF horizontal coloridas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boxplot_data!$K$16:$N$16</c:f>
                <c:numCache>
                  <c:formatCode>General</c:formatCode>
                  <c:ptCount val="4"/>
                  <c:pt idx="0">
                    <c:v>0.10288941557860198</c:v>
                  </c:pt>
                  <c:pt idx="1">
                    <c:v>0.90130685466319083</c:v>
                  </c:pt>
                  <c:pt idx="2">
                    <c:v>0.10288941557860198</c:v>
                  </c:pt>
                  <c:pt idx="3">
                    <c:v>0.12242271625730872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boxplot_data!$K$4:$N$4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boxplot_data!$K$13:$N$13</c:f>
              <c:numCache>
                <c:formatCode>General</c:formatCode>
                <c:ptCount val="4"/>
                <c:pt idx="0">
                  <c:v>1.2853126804583512</c:v>
                </c:pt>
                <c:pt idx="1">
                  <c:v>5.6313974755604335</c:v>
                </c:pt>
                <c:pt idx="2">
                  <c:v>1.2853126804583512</c:v>
                </c:pt>
                <c:pt idx="3">
                  <c:v>1.0531623276876672</c:v>
                </c:pt>
              </c:numCache>
            </c:numRef>
          </c:val>
        </c:ser>
        <c:ser>
          <c:idx val="1"/>
          <c:order val="1"/>
          <c:tx>
            <c:strRef>
              <c:f>boxplot_data!$B$14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boxplot_data!$K$4:$N$4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boxplot_data!$K$14:$N$14</c:f>
              <c:numCache>
                <c:formatCode>General</c:formatCode>
                <c:ptCount val="4"/>
                <c:pt idx="0">
                  <c:v>0.11364980722445095</c:v>
                </c:pt>
                <c:pt idx="1">
                  <c:v>0.92225496421334441</c:v>
                </c:pt>
                <c:pt idx="2">
                  <c:v>0.11364980722445095</c:v>
                </c:pt>
                <c:pt idx="3">
                  <c:v>8.8122239552418824E-2</c:v>
                </c:pt>
              </c:numCache>
            </c:numRef>
          </c:val>
        </c:ser>
        <c:ser>
          <c:idx val="2"/>
          <c:order val="2"/>
          <c:tx>
            <c:strRef>
              <c:f>boxplot_data!$B$15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boxplot_data!$K$17:$N$17</c:f>
                <c:numCache>
                  <c:formatCode>General</c:formatCode>
                  <c:ptCount val="4"/>
                  <c:pt idx="0">
                    <c:v>0.2240172502910216</c:v>
                  </c:pt>
                  <c:pt idx="1">
                    <c:v>2.7018378999431576</c:v>
                  </c:pt>
                  <c:pt idx="2">
                    <c:v>0.2240172502910216</c:v>
                  </c:pt>
                  <c:pt idx="3">
                    <c:v>0.14222606202081911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boxplot_data!$K$4:$N$4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boxplot_data!$K$15:$N$15</c:f>
              <c:numCache>
                <c:formatCode>General</c:formatCode>
                <c:ptCount val="4"/>
                <c:pt idx="0">
                  <c:v>0.17228283783347065</c:v>
                </c:pt>
                <c:pt idx="1">
                  <c:v>2.7622454939892851</c:v>
                </c:pt>
                <c:pt idx="2">
                  <c:v>0.17228283783347065</c:v>
                </c:pt>
                <c:pt idx="3">
                  <c:v>0.35207189393594152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637136"/>
        <c:axId val="961637680"/>
      </c:barChart>
      <c:lineChart>
        <c:grouping val="stacked"/>
        <c:varyColors val="0"/>
        <c:ser>
          <c:idx val="3"/>
          <c:order val="3"/>
          <c:tx>
            <c:strRef>
              <c:f>boxplot_data!$B$6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boxplot_data!$K$4:$N$4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boxplot_data!$K$6:$N$6</c:f>
              <c:numCache>
                <c:formatCode>General</c:formatCode>
                <c:ptCount val="4"/>
                <c:pt idx="0">
                  <c:v>1.4346436962924725</c:v>
                </c:pt>
                <c:pt idx="1">
                  <c:v>7.4732208808112848</c:v>
                </c:pt>
                <c:pt idx="2">
                  <c:v>1.4346436962924725</c:v>
                </c:pt>
                <c:pt idx="3">
                  <c:v>1.2385394648402066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637136"/>
        <c:axId val="961637680"/>
      </c:lineChart>
      <c:catAx>
        <c:axId val="9616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1637680"/>
        <c:crosses val="autoZero"/>
        <c:auto val="1"/>
        <c:lblAlgn val="ctr"/>
        <c:lblOffset val="100"/>
        <c:noMultiLvlLbl val="0"/>
      </c:catAx>
      <c:valAx>
        <c:axId val="9616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16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compressão JPG 50 a partir de imagens TIFF coloridas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(boxplot_data!$D$16,boxplot_data!$H$16,boxplot_data!$L$16)</c:f>
                <c:numCache>
                  <c:formatCode>General</c:formatCode>
                  <c:ptCount val="3"/>
                  <c:pt idx="0">
                    <c:v>2.7752389704522908</c:v>
                  </c:pt>
                  <c:pt idx="1">
                    <c:v>1.7491552518755613</c:v>
                  </c:pt>
                  <c:pt idx="2">
                    <c:v>0.90130685466319083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(boxplot_data!$D$1,boxplot_data!$H$1,boxplot_data!$L$1)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(boxplot_data!$D$13,boxplot_data!$H$13,boxplot_data!$L$13)</c:f>
              <c:numCache>
                <c:formatCode>General</c:formatCode>
                <c:ptCount val="3"/>
                <c:pt idx="0">
                  <c:v>8.1807163101211735</c:v>
                </c:pt>
                <c:pt idx="1">
                  <c:v>6.4789022899799482</c:v>
                </c:pt>
                <c:pt idx="2">
                  <c:v>5.6313974755604335</c:v>
                </c:pt>
              </c:numCache>
            </c:numRef>
          </c:val>
        </c:ser>
        <c:ser>
          <c:idx val="1"/>
          <c:order val="1"/>
          <c:tx>
            <c:strRef>
              <c:f>boxplot_data!$B$14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(boxplot_data!$D$1,boxplot_data!$H$1,boxplot_data!$L$1)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(boxplot_data!$D$14,boxplot_data!$H$14,boxplot_data!$L$14)</c:f>
              <c:numCache>
                <c:formatCode>General</c:formatCode>
                <c:ptCount val="3"/>
                <c:pt idx="0">
                  <c:v>2.9000490031616444</c:v>
                </c:pt>
                <c:pt idx="1">
                  <c:v>1.3731021072248017</c:v>
                </c:pt>
                <c:pt idx="2">
                  <c:v>0.92225496421334441</c:v>
                </c:pt>
              </c:numCache>
            </c:numRef>
          </c:val>
        </c:ser>
        <c:ser>
          <c:idx val="2"/>
          <c:order val="2"/>
          <c:tx>
            <c:strRef>
              <c:f>boxplot_data!$B$15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(boxplot_data!$D$17,boxplot_data!$H$17,boxplot_data!$L$17)</c:f>
                <c:numCache>
                  <c:formatCode>General</c:formatCode>
                  <c:ptCount val="3"/>
                  <c:pt idx="0">
                    <c:v>11.579076567287341</c:v>
                  </c:pt>
                  <c:pt idx="1">
                    <c:v>2.5623187047041167</c:v>
                  </c:pt>
                  <c:pt idx="2">
                    <c:v>2.7018378999431576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(boxplot_data!$D$1,boxplot_data!$H$1,boxplot_data!$L$1)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(boxplot_data!$D$15,boxplot_data!$H$15,boxplot_data!$L$15)</c:f>
              <c:numCache>
                <c:formatCode>General</c:formatCode>
                <c:ptCount val="3"/>
                <c:pt idx="0">
                  <c:v>3.9958543219614882</c:v>
                </c:pt>
                <c:pt idx="1">
                  <c:v>2.7870353751668322</c:v>
                </c:pt>
                <c:pt idx="2">
                  <c:v>2.7622454939892851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720000"/>
        <c:axId val="1081725440"/>
      </c:barChart>
      <c:lineChart>
        <c:grouping val="stacked"/>
        <c:varyColors val="0"/>
        <c:ser>
          <c:idx val="3"/>
          <c:order val="3"/>
          <c:tx>
            <c:strRef>
              <c:f>boxplot_data!$B$6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(boxplot_data!$D$1,boxplot_data!$H$1,boxplot_data!$L$1)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(boxplot_data!$D$6,boxplot_data!$H$6,boxplot_data!$L$6)</c:f>
              <c:numCache>
                <c:formatCode>General</c:formatCode>
                <c:ptCount val="3"/>
                <c:pt idx="0">
                  <c:v>12.152899718489964</c:v>
                </c:pt>
                <c:pt idx="1">
                  <c:v>8.4958411041917898</c:v>
                </c:pt>
                <c:pt idx="2">
                  <c:v>7.4732208808112848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720000"/>
        <c:axId val="1081725440"/>
      </c:lineChart>
      <c:catAx>
        <c:axId val="10817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725440"/>
        <c:crosses val="autoZero"/>
        <c:auto val="1"/>
        <c:lblAlgn val="ctr"/>
        <c:lblOffset val="100"/>
        <c:noMultiLvlLbl val="0"/>
      </c:catAx>
      <c:valAx>
        <c:axId val="10817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72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Boxplot para amostras TIFF horizontal coloridas exceto JPG 50</a:t>
            </a:r>
          </a:p>
        </c:rich>
      </c:tx>
      <c:layout>
        <c:manualLayout>
          <c:xMode val="edge"/>
          <c:yMode val="edge"/>
          <c:x val="0.1207777777777777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(boxplot_data!$K$16,boxplot_data!$M$16:$N$16)</c:f>
                <c:numCache>
                  <c:formatCode>General</c:formatCode>
                  <c:ptCount val="3"/>
                  <c:pt idx="0">
                    <c:v>0.10288941557860198</c:v>
                  </c:pt>
                  <c:pt idx="1">
                    <c:v>0.10288941557860198</c:v>
                  </c:pt>
                  <c:pt idx="2">
                    <c:v>0.12242271625730872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(boxplot_data!$K$4,boxplot_data!$M$4:$N$4)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(boxplot_data!$K$13,boxplot_data!$M$13:$N$13)</c:f>
              <c:numCache>
                <c:formatCode>General</c:formatCode>
                <c:ptCount val="3"/>
                <c:pt idx="0">
                  <c:v>1.2853126804583512</c:v>
                </c:pt>
                <c:pt idx="1">
                  <c:v>1.2853126804583512</c:v>
                </c:pt>
                <c:pt idx="2">
                  <c:v>1.0531623276876672</c:v>
                </c:pt>
              </c:numCache>
            </c:numRef>
          </c:val>
        </c:ser>
        <c:ser>
          <c:idx val="1"/>
          <c:order val="1"/>
          <c:tx>
            <c:strRef>
              <c:f>boxplot_data!$B$14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(boxplot_data!$K$4,boxplot_data!$M$4:$N$4)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(boxplot_data!$K$14,boxplot_data!$M$14:$N$14)</c:f>
              <c:numCache>
                <c:formatCode>General</c:formatCode>
                <c:ptCount val="3"/>
                <c:pt idx="0">
                  <c:v>0.11364980722445095</c:v>
                </c:pt>
                <c:pt idx="1">
                  <c:v>0.11364980722445095</c:v>
                </c:pt>
                <c:pt idx="2">
                  <c:v>8.8122239552418824E-2</c:v>
                </c:pt>
              </c:numCache>
            </c:numRef>
          </c:val>
        </c:ser>
        <c:ser>
          <c:idx val="2"/>
          <c:order val="2"/>
          <c:tx>
            <c:strRef>
              <c:f>boxplot_data!$B$15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(boxplot_data!$K$17,boxplot_data!$M$17:$N$17)</c:f>
                <c:numCache>
                  <c:formatCode>General</c:formatCode>
                  <c:ptCount val="3"/>
                  <c:pt idx="0">
                    <c:v>0.2240172502910216</c:v>
                  </c:pt>
                  <c:pt idx="1">
                    <c:v>0.2240172502910216</c:v>
                  </c:pt>
                  <c:pt idx="2">
                    <c:v>0.14222606202081911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(boxplot_data!$K$4,boxplot_data!$M$4:$N$4)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(boxplot_data!$K$15,boxplot_data!$M$15:$N$15)</c:f>
              <c:numCache>
                <c:formatCode>General</c:formatCode>
                <c:ptCount val="3"/>
                <c:pt idx="0">
                  <c:v>0.17228283783347065</c:v>
                </c:pt>
                <c:pt idx="1">
                  <c:v>0.17228283783347065</c:v>
                </c:pt>
                <c:pt idx="2">
                  <c:v>0.35207189393594152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821632"/>
        <c:axId val="1155828704"/>
      </c:barChart>
      <c:lineChart>
        <c:grouping val="stacked"/>
        <c:varyColors val="0"/>
        <c:ser>
          <c:idx val="3"/>
          <c:order val="3"/>
          <c:tx>
            <c:strRef>
              <c:f>boxplot_data!$B$6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(boxplot_data!$K$4,boxplot_data!$M$4:$N$4)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(boxplot_data!$K$6,boxplot_data!$M$6:$N$6)</c:f>
              <c:numCache>
                <c:formatCode>General</c:formatCode>
                <c:ptCount val="3"/>
                <c:pt idx="0">
                  <c:v>1.4346436962924725</c:v>
                </c:pt>
                <c:pt idx="1">
                  <c:v>1.4346436962924725</c:v>
                </c:pt>
                <c:pt idx="2">
                  <c:v>1.2385394648402066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821632"/>
        <c:axId val="1155828704"/>
      </c:lineChart>
      <c:catAx>
        <c:axId val="11558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828704"/>
        <c:crosses val="autoZero"/>
        <c:auto val="1"/>
        <c:lblAlgn val="ctr"/>
        <c:lblOffset val="100"/>
        <c:noMultiLvlLbl val="0"/>
      </c:catAx>
      <c:valAx>
        <c:axId val="11558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8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Boxplot para amostras TIFF horizontal em escala de cinza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boxplot_data!$K$32:$N$32</c:f>
                <c:numCache>
                  <c:formatCode>General</c:formatCode>
                  <c:ptCount val="4"/>
                  <c:pt idx="0">
                    <c:v>0.11447196356119127</c:v>
                  </c:pt>
                  <c:pt idx="1">
                    <c:v>0.94961288467224758</c:v>
                  </c:pt>
                  <c:pt idx="2">
                    <c:v>0.11447196356119127</c:v>
                  </c:pt>
                  <c:pt idx="3">
                    <c:v>0.20433812506862858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boxplot_data!$K$20:$N$20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boxplot_data!$K$29:$N$29</c:f>
              <c:numCache>
                <c:formatCode>General</c:formatCode>
                <c:ptCount val="4"/>
                <c:pt idx="0">
                  <c:v>1.4052763355750666</c:v>
                </c:pt>
                <c:pt idx="1">
                  <c:v>6.1465035302585456</c:v>
                </c:pt>
                <c:pt idx="2">
                  <c:v>1.4052763355750666</c:v>
                </c:pt>
                <c:pt idx="3">
                  <c:v>1.1634064531083712</c:v>
                </c:pt>
              </c:numCache>
            </c:numRef>
          </c:val>
        </c:ser>
        <c:ser>
          <c:idx val="1"/>
          <c:order val="1"/>
          <c:tx>
            <c:strRef>
              <c:f>boxplot_data!$B$30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boxplot_data!$K$20:$N$20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boxplot_data!$K$30:$N$30</c:f>
              <c:numCache>
                <c:formatCode>General</c:formatCode>
                <c:ptCount val="4"/>
                <c:pt idx="0">
                  <c:v>8.246517489191274E-2</c:v>
                </c:pt>
                <c:pt idx="1">
                  <c:v>0.98416788235614838</c:v>
                </c:pt>
                <c:pt idx="2">
                  <c:v>8.246517489191274E-2</c:v>
                </c:pt>
                <c:pt idx="3">
                  <c:v>0.12660327692552698</c:v>
                </c:pt>
              </c:numCache>
            </c:numRef>
          </c:val>
        </c:ser>
        <c:ser>
          <c:idx val="2"/>
          <c:order val="2"/>
          <c:tx>
            <c:strRef>
              <c:f>boxplot_data!$B$31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boxplot_data!$K$33:$N$33</c:f>
                <c:numCache>
                  <c:formatCode>General</c:formatCode>
                  <c:ptCount val="4"/>
                  <c:pt idx="0">
                    <c:v>0.3863770406675926</c:v>
                  </c:pt>
                  <c:pt idx="1">
                    <c:v>2.1337490240489601</c:v>
                  </c:pt>
                  <c:pt idx="2">
                    <c:v>0.3863770406675926</c:v>
                  </c:pt>
                  <c:pt idx="3">
                    <c:v>0.44248782886626614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boxplot_data!$K$20:$N$20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boxplot_data!$K$31:$N$31</c:f>
              <c:numCache>
                <c:formatCode>General</c:formatCode>
                <c:ptCount val="4"/>
                <c:pt idx="0">
                  <c:v>0.43386721865431532</c:v>
                </c:pt>
                <c:pt idx="1">
                  <c:v>3.4121446745331578</c:v>
                </c:pt>
                <c:pt idx="2">
                  <c:v>0.43386721865431532</c:v>
                </c:pt>
                <c:pt idx="3">
                  <c:v>0.50403597402038613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781664"/>
        <c:axId val="1155782208"/>
      </c:barChart>
      <c:lineChart>
        <c:grouping val="stacked"/>
        <c:varyColors val="0"/>
        <c:ser>
          <c:idx val="3"/>
          <c:order val="3"/>
          <c:tx>
            <c:strRef>
              <c:f>boxplot_data!$B$22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boxplot_data!$K$20:$N$20</c:f>
              <c:strCache>
                <c:ptCount val="4"/>
                <c:pt idx="0">
                  <c:v>PNG 50</c:v>
                </c:pt>
                <c:pt idx="1">
                  <c:v>JPG 50</c:v>
                </c:pt>
                <c:pt idx="2">
                  <c:v>PNG 100</c:v>
                </c:pt>
                <c:pt idx="3">
                  <c:v>JPG 100</c:v>
                </c:pt>
              </c:strCache>
            </c:strRef>
          </c:cat>
          <c:val>
            <c:numRef>
              <c:f>boxplot_data!$K$22:$N$22</c:f>
              <c:numCache>
                <c:formatCode>General</c:formatCode>
                <c:ptCount val="4"/>
                <c:pt idx="0">
                  <c:v>1.6469321332809113</c:v>
                </c:pt>
                <c:pt idx="1">
                  <c:v>8.2458238729891065</c:v>
                </c:pt>
                <c:pt idx="2">
                  <c:v>1.6469321332809113</c:v>
                </c:pt>
                <c:pt idx="3">
                  <c:v>1.4394936219845589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781664"/>
        <c:axId val="1155782208"/>
      </c:lineChart>
      <c:catAx>
        <c:axId val="11557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782208"/>
        <c:crosses val="autoZero"/>
        <c:auto val="1"/>
        <c:lblAlgn val="ctr"/>
        <c:lblOffset val="100"/>
        <c:noMultiLvlLbl val="0"/>
      </c:catAx>
      <c:valAx>
        <c:axId val="11557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7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Boxplot para amostras TIFF horizontal </a:t>
            </a:r>
            <a:r>
              <a:rPr lang="pt-BR" sz="1400" b="0" i="0" u="none" strike="noStrike" baseline="0">
                <a:effectLst/>
              </a:rPr>
              <a:t>em escala de cinza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 exceto JPG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(boxplot_data!$K$32,boxplot_data!$M$32:$N$32)</c:f>
                <c:numCache>
                  <c:formatCode>General</c:formatCode>
                  <c:ptCount val="3"/>
                  <c:pt idx="0">
                    <c:v>0.11447196356119127</c:v>
                  </c:pt>
                  <c:pt idx="1">
                    <c:v>0.11447196356119127</c:v>
                  </c:pt>
                  <c:pt idx="2">
                    <c:v>0.20433812506862858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(boxplot_data!$K$20,boxplot_data!$M$20:$N$20)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(boxplot_data!$K$29,boxplot_data!$M$29:$N$29)</c:f>
              <c:numCache>
                <c:formatCode>General</c:formatCode>
                <c:ptCount val="3"/>
                <c:pt idx="0">
                  <c:v>1.4052763355750666</c:v>
                </c:pt>
                <c:pt idx="1">
                  <c:v>1.4052763355750666</c:v>
                </c:pt>
                <c:pt idx="2">
                  <c:v>1.1634064531083712</c:v>
                </c:pt>
              </c:numCache>
            </c:numRef>
          </c:val>
        </c:ser>
        <c:ser>
          <c:idx val="1"/>
          <c:order val="1"/>
          <c:tx>
            <c:strRef>
              <c:f>boxplot_data!$B$30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(boxplot_data!$K$20,boxplot_data!$M$20:$N$20)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(boxplot_data!$K$30,boxplot_data!$M$30:$N$30)</c:f>
              <c:numCache>
                <c:formatCode>General</c:formatCode>
                <c:ptCount val="3"/>
                <c:pt idx="0">
                  <c:v>8.246517489191274E-2</c:v>
                </c:pt>
                <c:pt idx="1">
                  <c:v>8.246517489191274E-2</c:v>
                </c:pt>
                <c:pt idx="2">
                  <c:v>0.12660327692552698</c:v>
                </c:pt>
              </c:numCache>
            </c:numRef>
          </c:val>
        </c:ser>
        <c:ser>
          <c:idx val="2"/>
          <c:order val="2"/>
          <c:tx>
            <c:strRef>
              <c:f>boxplot_data!$B$31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(boxplot_data!$K$33,boxplot_data!$M$33:$N$33)</c:f>
                <c:numCache>
                  <c:formatCode>General</c:formatCode>
                  <c:ptCount val="3"/>
                  <c:pt idx="0">
                    <c:v>0.3863770406675926</c:v>
                  </c:pt>
                  <c:pt idx="1">
                    <c:v>0.3863770406675926</c:v>
                  </c:pt>
                  <c:pt idx="2">
                    <c:v>0.44248782886626614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(boxplot_data!$K$20,boxplot_data!$M$20:$N$20)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(boxplot_data!$K$31,boxplot_data!$M$31:$N$31)</c:f>
              <c:numCache>
                <c:formatCode>General</c:formatCode>
                <c:ptCount val="3"/>
                <c:pt idx="0">
                  <c:v>0.43386721865431532</c:v>
                </c:pt>
                <c:pt idx="1">
                  <c:v>0.43386721865431532</c:v>
                </c:pt>
                <c:pt idx="2">
                  <c:v>0.50403597402038613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486048"/>
        <c:axId val="1091476800"/>
      </c:barChart>
      <c:lineChart>
        <c:grouping val="stacked"/>
        <c:varyColors val="0"/>
        <c:ser>
          <c:idx val="3"/>
          <c:order val="3"/>
          <c:tx>
            <c:strRef>
              <c:f>boxplot_data!$B$22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(boxplot_data!$K$20,boxplot_data!$M$20:$N$20)</c:f>
              <c:strCache>
                <c:ptCount val="3"/>
                <c:pt idx="0">
                  <c:v>PNG 50</c:v>
                </c:pt>
                <c:pt idx="1">
                  <c:v>PNG 100</c:v>
                </c:pt>
                <c:pt idx="2">
                  <c:v>JPG 100</c:v>
                </c:pt>
              </c:strCache>
            </c:strRef>
          </c:cat>
          <c:val>
            <c:numRef>
              <c:f>(boxplot_data!$K$22,boxplot_data!$M$22:$N$22)</c:f>
              <c:numCache>
                <c:formatCode>General</c:formatCode>
                <c:ptCount val="3"/>
                <c:pt idx="0">
                  <c:v>1.6469321332809113</c:v>
                </c:pt>
                <c:pt idx="1">
                  <c:v>1.6469321332809113</c:v>
                </c:pt>
                <c:pt idx="2">
                  <c:v>1.4394936219845589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86048"/>
        <c:axId val="1091476800"/>
      </c:lineChart>
      <c:catAx>
        <c:axId val="10914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76800"/>
        <c:crosses val="autoZero"/>
        <c:auto val="1"/>
        <c:lblAlgn val="ctr"/>
        <c:lblOffset val="100"/>
        <c:noMultiLvlLbl val="0"/>
      </c:catAx>
      <c:valAx>
        <c:axId val="1091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compressão JPG 50 a partir de imagens TIFF em escala de cinza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(boxplot_data!$D$32,boxplot_data!$H$32,boxplot_data!$L$32)</c:f>
                <c:numCache>
                  <c:formatCode>General</c:formatCode>
                  <c:ptCount val="3"/>
                  <c:pt idx="0">
                    <c:v>3.235253109579463</c:v>
                  </c:pt>
                  <c:pt idx="1">
                    <c:v>2.1440739312194852</c:v>
                  </c:pt>
                  <c:pt idx="2">
                    <c:v>0.94961288467224758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(boxplot_data!$D$1,boxplot_data!$H$1,boxplot_data!$L$1)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(boxplot_data!$D$29,boxplot_data!$H$29,boxplot_data!$L$29)</c:f>
              <c:numCache>
                <c:formatCode>General</c:formatCode>
                <c:ptCount val="3"/>
                <c:pt idx="0">
                  <c:v>8.114852417049546</c:v>
                </c:pt>
                <c:pt idx="1">
                  <c:v>7.4232495200845818</c:v>
                </c:pt>
                <c:pt idx="2">
                  <c:v>6.1465035302585456</c:v>
                </c:pt>
              </c:numCache>
            </c:numRef>
          </c:val>
        </c:ser>
        <c:ser>
          <c:idx val="1"/>
          <c:order val="1"/>
          <c:tx>
            <c:strRef>
              <c:f>boxplot_data!$B$30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(boxplot_data!$D$1,boxplot_data!$H$1,boxplot_data!$L$1)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(boxplot_data!$D$30,boxplot_data!$H$30,boxplot_data!$L$30)</c:f>
              <c:numCache>
                <c:formatCode>General</c:formatCode>
                <c:ptCount val="3"/>
                <c:pt idx="0">
                  <c:v>4.4059073635625001</c:v>
                </c:pt>
                <c:pt idx="1">
                  <c:v>1.707398041914395</c:v>
                </c:pt>
                <c:pt idx="2">
                  <c:v>0.98416788235614838</c:v>
                </c:pt>
              </c:numCache>
            </c:numRef>
          </c:val>
        </c:ser>
        <c:ser>
          <c:idx val="2"/>
          <c:order val="2"/>
          <c:tx>
            <c:strRef>
              <c:f>boxplot_data!$B$31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(boxplot_data!$D$33,boxplot_data!$H$33,boxplot_data!$L$33)</c:f>
                <c:numCache>
                  <c:formatCode>General</c:formatCode>
                  <c:ptCount val="3"/>
                  <c:pt idx="0">
                    <c:v>10.810447463028567</c:v>
                  </c:pt>
                  <c:pt idx="1">
                    <c:v>5.2197787494808097</c:v>
                  </c:pt>
                  <c:pt idx="2">
                    <c:v>2.1337490240489601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(boxplot_data!$D$1,boxplot_data!$H$1,boxplot_data!$L$1)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(boxplot_data!$D$31,boxplot_data!$H$31,boxplot_data!$L$31)</c:f>
              <c:numCache>
                <c:formatCode>General</c:formatCode>
                <c:ptCount val="3"/>
                <c:pt idx="0">
                  <c:v>3.3085078102718519</c:v>
                </c:pt>
                <c:pt idx="1">
                  <c:v>2.6462989556694723</c:v>
                </c:pt>
                <c:pt idx="2">
                  <c:v>3.4121446745331578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793344"/>
        <c:axId val="1087791712"/>
      </c:barChart>
      <c:lineChart>
        <c:grouping val="stacked"/>
        <c:varyColors val="0"/>
        <c:ser>
          <c:idx val="3"/>
          <c:order val="3"/>
          <c:tx>
            <c:strRef>
              <c:f>boxplot_data!$B$22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(boxplot_data!$D$1,boxplot_data!$H$1,boxplot_data!$L$1)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(boxplot_data!$D$22,boxplot_data!$H$22,boxplot_data!$L$22)</c:f>
              <c:numCache>
                <c:formatCode>General</c:formatCode>
                <c:ptCount val="3"/>
                <c:pt idx="0">
                  <c:v>12.332384753310778</c:v>
                </c:pt>
                <c:pt idx="1">
                  <c:v>9.8016000924208075</c:v>
                </c:pt>
                <c:pt idx="2">
                  <c:v>8.2458238729891065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793344"/>
        <c:axId val="1087791712"/>
      </c:lineChart>
      <c:catAx>
        <c:axId val="108779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791712"/>
        <c:crosses val="autoZero"/>
        <c:auto val="1"/>
        <c:lblAlgn val="ctr"/>
        <c:lblOffset val="100"/>
        <c:noMultiLvlLbl val="0"/>
      </c:catAx>
      <c:valAx>
        <c:axId val="10877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79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compressão PNG 100 a partir</a:t>
            </a:r>
            <a:r>
              <a:rPr lang="pt-BR" baseline="0"/>
              <a:t> de imagens TIFF coloridas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(boxplot_data!$E$16,boxplot_data!$I$16,boxplot_data!$M$16)</c:f>
                <c:numCache>
                  <c:formatCode>General</c:formatCode>
                  <c:ptCount val="3"/>
                  <c:pt idx="0">
                    <c:v>0.38381649462104894</c:v>
                  </c:pt>
                  <c:pt idx="1">
                    <c:v>7.0350546895823651E-2</c:v>
                  </c:pt>
                  <c:pt idx="2">
                    <c:v>0.10288941557860198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(boxplot_data!$E$1,boxplot_data!$I$1,boxplot_data!$M$1)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(boxplot_data!$E$13,boxplot_data!$I$13,boxplot_data!$M$13)</c:f>
              <c:numCache>
                <c:formatCode>General</c:formatCode>
                <c:ptCount val="3"/>
                <c:pt idx="0">
                  <c:v>1.6944957070904052</c:v>
                </c:pt>
                <c:pt idx="1">
                  <c:v>1.2721095360872336</c:v>
                </c:pt>
                <c:pt idx="2">
                  <c:v>1.2853126804583512</c:v>
                </c:pt>
              </c:numCache>
            </c:numRef>
          </c:val>
        </c:ser>
        <c:ser>
          <c:idx val="1"/>
          <c:order val="1"/>
          <c:tx>
            <c:strRef>
              <c:f>boxplot_data!$B$14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(boxplot_data!$E$1,boxplot_data!$I$1,boxplot_data!$M$1)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(boxplot_data!$E$14,boxplot_data!$I$14,boxplot_data!$M$14)</c:f>
              <c:numCache>
                <c:formatCode>General</c:formatCode>
                <c:ptCount val="3"/>
                <c:pt idx="0">
                  <c:v>0.25793614778599872</c:v>
                </c:pt>
                <c:pt idx="1">
                  <c:v>0.1704961288932878</c:v>
                </c:pt>
                <c:pt idx="2">
                  <c:v>0.11364980722445095</c:v>
                </c:pt>
              </c:numCache>
            </c:numRef>
          </c:val>
        </c:ser>
        <c:ser>
          <c:idx val="2"/>
          <c:order val="2"/>
          <c:tx>
            <c:strRef>
              <c:f>boxplot_data!$B$15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(boxplot_data!$E$17,boxplot_data!$I$17,boxplot_data!$M$17)</c:f>
                <c:numCache>
                  <c:formatCode>General</c:formatCode>
                  <c:ptCount val="3"/>
                  <c:pt idx="0">
                    <c:v>0.63064984244625188</c:v>
                  </c:pt>
                  <c:pt idx="1">
                    <c:v>0.30370756973026647</c:v>
                  </c:pt>
                  <c:pt idx="2">
                    <c:v>0.2240172502910216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(boxplot_data!$E$1,boxplot_data!$I$1,boxplot_data!$M$1)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(boxplot_data!$E$15,boxplot_data!$I$15,boxplot_data!$M$15)</c:f>
              <c:numCache>
                <c:formatCode>General</c:formatCode>
                <c:ptCount val="3"/>
                <c:pt idx="0">
                  <c:v>0.23564122630952977</c:v>
                </c:pt>
                <c:pt idx="1">
                  <c:v>0.2397569789420162</c:v>
                </c:pt>
                <c:pt idx="2">
                  <c:v>0.17228283783347065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6192864"/>
        <c:axId val="896180352"/>
      </c:barChart>
      <c:lineChart>
        <c:grouping val="stacked"/>
        <c:varyColors val="0"/>
        <c:ser>
          <c:idx val="3"/>
          <c:order val="3"/>
          <c:tx>
            <c:strRef>
              <c:f>boxplot_data!$B$6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(boxplot_data!$E$1,boxplot_data!$I$1,boxplot_data!$M$1)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(boxplot_data!$E$6,boxplot_data!$I$6,boxplot_data!$M$6)</c:f>
              <c:numCache>
                <c:formatCode>General</c:formatCode>
                <c:ptCount val="3"/>
                <c:pt idx="0">
                  <c:v>1.9677575444422122</c:v>
                </c:pt>
                <c:pt idx="1">
                  <c:v>1.494818520953979</c:v>
                </c:pt>
                <c:pt idx="2">
                  <c:v>1.4346436962924725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192864"/>
        <c:axId val="896180352"/>
      </c:lineChart>
      <c:catAx>
        <c:axId val="8961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180352"/>
        <c:crosses val="autoZero"/>
        <c:auto val="1"/>
        <c:lblAlgn val="ctr"/>
        <c:lblOffset val="100"/>
        <c:noMultiLvlLbl val="0"/>
      </c:catAx>
      <c:valAx>
        <c:axId val="8961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19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</a:t>
            </a:r>
            <a:r>
              <a:rPr lang="pt-BR" baseline="0"/>
              <a:t> de compressão PNG 100 a partir de imagens TIFF em escala de cinza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(boxplot_data!$E$32,boxplot_data!$I$32,boxplot_data!$M$32)</c:f>
                <c:numCache>
                  <c:formatCode>General</c:formatCode>
                  <c:ptCount val="3"/>
                  <c:pt idx="0">
                    <c:v>0.30548241146905752</c:v>
                  </c:pt>
                  <c:pt idx="1">
                    <c:v>0.12387671857000293</c:v>
                  </c:pt>
                  <c:pt idx="2">
                    <c:v>0.11447196356119127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(boxplot_data!$E$1,boxplot_data!$I$1,boxplot_data!$M$1)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(boxplot_data!$E$29,boxplot_data!$I$29,boxplot_data!$M$29)</c:f>
              <c:numCache>
                <c:formatCode>General</c:formatCode>
                <c:ptCount val="3"/>
                <c:pt idx="0">
                  <c:v>1.5767804812694766</c:v>
                </c:pt>
                <c:pt idx="1">
                  <c:v>1.3933961511064672</c:v>
                </c:pt>
                <c:pt idx="2">
                  <c:v>1.4052763355750666</c:v>
                </c:pt>
              </c:numCache>
            </c:numRef>
          </c:val>
        </c:ser>
        <c:ser>
          <c:idx val="1"/>
          <c:order val="1"/>
          <c:tx>
            <c:strRef>
              <c:f>boxplot_data!$B$30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(boxplot_data!$E$1,boxplot_data!$I$1,boxplot_data!$M$1)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(boxplot_data!$E$30,boxplot_data!$I$30,boxplot_data!$M$30)</c:f>
              <c:numCache>
                <c:formatCode>General</c:formatCode>
                <c:ptCount val="3"/>
                <c:pt idx="0">
                  <c:v>0.64034252001725545</c:v>
                </c:pt>
                <c:pt idx="1">
                  <c:v>0.22925597053894475</c:v>
                </c:pt>
                <c:pt idx="2">
                  <c:v>8.246517489191274E-2</c:v>
                </c:pt>
              </c:numCache>
            </c:numRef>
          </c:val>
        </c:ser>
        <c:ser>
          <c:idx val="2"/>
          <c:order val="2"/>
          <c:tx>
            <c:strRef>
              <c:f>boxplot_data!$B$31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(boxplot_data!$E$33,boxplot_data!$I$33,boxplot_data!$M$33)</c:f>
                <c:numCache>
                  <c:formatCode>General</c:formatCode>
                  <c:ptCount val="3"/>
                  <c:pt idx="0">
                    <c:v>0.66293570268161917</c:v>
                  </c:pt>
                  <c:pt idx="1">
                    <c:v>0.37744949228001756</c:v>
                  </c:pt>
                  <c:pt idx="2">
                    <c:v>0.3863770406675926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(boxplot_data!$E$1,boxplot_data!$I$1,boxplot_data!$M$1)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(boxplot_data!$E$31,boxplot_data!$I$31,boxplot_data!$M$31)</c:f>
              <c:numCache>
                <c:formatCode>General</c:formatCode>
                <c:ptCount val="3"/>
                <c:pt idx="0">
                  <c:v>5.9970969168282817E-2</c:v>
                </c:pt>
                <c:pt idx="1">
                  <c:v>0.38259385335977392</c:v>
                </c:pt>
                <c:pt idx="2">
                  <c:v>0.43386721865431532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5188240"/>
        <c:axId val="1085189328"/>
      </c:barChart>
      <c:lineChart>
        <c:grouping val="stacked"/>
        <c:varyColors val="0"/>
        <c:ser>
          <c:idx val="3"/>
          <c:order val="3"/>
          <c:tx>
            <c:strRef>
              <c:f>boxplot_data!$B$22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(boxplot_data!$E$1,boxplot_data!$I$1,boxplot_data!$M$1)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(boxplot_data!$E$22,boxplot_data!$I$22,boxplot_data!$M$22)</c:f>
              <c:numCache>
                <c:formatCode>General</c:formatCode>
                <c:ptCount val="3"/>
                <c:pt idx="0">
                  <c:v>1.9207248942245669</c:v>
                </c:pt>
                <c:pt idx="1">
                  <c:v>1.7123919129997165</c:v>
                </c:pt>
                <c:pt idx="2">
                  <c:v>1.6469321332809113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88240"/>
        <c:axId val="1085189328"/>
      </c:lineChart>
      <c:catAx>
        <c:axId val="108518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189328"/>
        <c:crosses val="autoZero"/>
        <c:auto val="1"/>
        <c:lblAlgn val="ctr"/>
        <c:lblOffset val="100"/>
        <c:noMultiLvlLbl val="0"/>
      </c:catAx>
      <c:valAx>
        <c:axId val="10851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1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compressão JPG 100 a partir de imagens TIFF coloridas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boxplot_data!$B$13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(boxplot_data!$F$16,boxplot_data!$J$16,boxplot_data!$N$16)</c:f>
                <c:numCache>
                  <c:formatCode>General</c:formatCode>
                  <c:ptCount val="3"/>
                  <c:pt idx="0">
                    <c:v>0.77735611213122746</c:v>
                  </c:pt>
                  <c:pt idx="1">
                    <c:v>0.23582037320082416</c:v>
                  </c:pt>
                  <c:pt idx="2">
                    <c:v>0.12242271625730872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(boxplot_data!$F$1,boxplot_data!$J$1,boxplot_data!$N$1)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(boxplot_data!$F$13,boxplot_data!$J$13,boxplot_data!$N$13)</c:f>
              <c:numCache>
                <c:formatCode>General</c:formatCode>
                <c:ptCount val="3"/>
                <c:pt idx="0">
                  <c:v>1.7194575930112723</c:v>
                </c:pt>
                <c:pt idx="1">
                  <c:v>1.1088124219671629</c:v>
                </c:pt>
                <c:pt idx="2">
                  <c:v>1.0531623276876672</c:v>
                </c:pt>
              </c:numCache>
            </c:numRef>
          </c:val>
        </c:ser>
        <c:ser>
          <c:idx val="1"/>
          <c:order val="1"/>
          <c:tx>
            <c:strRef>
              <c:f>boxplot_data!$B$14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(boxplot_data!$F$1,boxplot_data!$J$1,boxplot_data!$N$1)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(boxplot_data!$F$14,boxplot_data!$J$14,boxplot_data!$N$14)</c:f>
              <c:numCache>
                <c:formatCode>General</c:formatCode>
                <c:ptCount val="3"/>
                <c:pt idx="0">
                  <c:v>0.23195555201730733</c:v>
                </c:pt>
                <c:pt idx="1">
                  <c:v>0.2598297460230703</c:v>
                </c:pt>
                <c:pt idx="2">
                  <c:v>8.8122239552418824E-2</c:v>
                </c:pt>
              </c:numCache>
            </c:numRef>
          </c:val>
        </c:ser>
        <c:ser>
          <c:idx val="2"/>
          <c:order val="2"/>
          <c:tx>
            <c:strRef>
              <c:f>boxplot_data!$B$15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(boxplot_data!$F$17,boxplot_data!$J$17,boxplot_data!$N$17)</c:f>
                <c:numCache>
                  <c:formatCode>General</c:formatCode>
                  <c:ptCount val="3"/>
                  <c:pt idx="0">
                    <c:v>0.94134134684211634</c:v>
                  </c:pt>
                  <c:pt idx="1">
                    <c:v>0.18958182081920483</c:v>
                  </c:pt>
                  <c:pt idx="2">
                    <c:v>0.14222606202081911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(boxplot_data!$F$1,boxplot_data!$J$1,boxplot_data!$N$1)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(boxplot_data!$F$15,boxplot_data!$J$15,boxplot_data!$N$15)</c:f>
              <c:numCache>
                <c:formatCode>General</c:formatCode>
                <c:ptCount val="3"/>
                <c:pt idx="0">
                  <c:v>0.37531367553002526</c:v>
                </c:pt>
                <c:pt idx="1">
                  <c:v>0.24206364769602229</c:v>
                </c:pt>
                <c:pt idx="2">
                  <c:v>0.35207189393594152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946336"/>
        <c:axId val="1146946880"/>
      </c:barChart>
      <c:lineChart>
        <c:grouping val="stacked"/>
        <c:varyColors val="0"/>
        <c:ser>
          <c:idx val="3"/>
          <c:order val="3"/>
          <c:tx>
            <c:strRef>
              <c:f>boxplot_data!$B$6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(boxplot_data!$F$1,boxplot_data!$J$1,boxplot_data!$N$1)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(boxplot_data!$F$6,boxplot_data!$J$6,boxplot_data!$N$6)</c:f>
              <c:numCache>
                <c:formatCode>General</c:formatCode>
                <c:ptCount val="3"/>
                <c:pt idx="0">
                  <c:v>2.0257670465487845</c:v>
                </c:pt>
                <c:pt idx="1">
                  <c:v>1.3481712283675906</c:v>
                </c:pt>
                <c:pt idx="2">
                  <c:v>1.2385394648402066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946336"/>
        <c:axId val="1146946880"/>
      </c:lineChart>
      <c:catAx>
        <c:axId val="11469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6946880"/>
        <c:crosses val="autoZero"/>
        <c:auto val="1"/>
        <c:lblAlgn val="ctr"/>
        <c:lblOffset val="100"/>
        <c:noMultiLvlLbl val="0"/>
      </c:catAx>
      <c:valAx>
        <c:axId val="11469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69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compressão JPG 100 a partir de imagens TIFF em escala de cinza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boxplot_data!$B$29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(boxplot_data!$F$32,boxplot_data!$J$32,boxplot_data!$N$32)</c:f>
                <c:numCache>
                  <c:formatCode>General</c:formatCode>
                  <c:ptCount val="3"/>
                  <c:pt idx="0">
                    <c:v>0.87949938327101074</c:v>
                  </c:pt>
                  <c:pt idx="1">
                    <c:v>0.35456752209326969</c:v>
                  </c:pt>
                  <c:pt idx="2">
                    <c:v>0.20433812506862858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(boxplot_data!$F$1,boxplot_data!$J$1,boxplot_data!$N$1)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(boxplot_data!$F$29,boxplot_data!$J$29,boxplot_data!$N$29)</c:f>
              <c:numCache>
                <c:formatCode>General</c:formatCode>
                <c:ptCount val="3"/>
                <c:pt idx="0">
                  <c:v>1.7897192252795087</c:v>
                </c:pt>
                <c:pt idx="1">
                  <c:v>1.2550412297298184</c:v>
                </c:pt>
                <c:pt idx="2">
                  <c:v>1.1634064531083712</c:v>
                </c:pt>
              </c:numCache>
            </c:numRef>
          </c:val>
        </c:ser>
        <c:ser>
          <c:idx val="1"/>
          <c:order val="1"/>
          <c:tx>
            <c:strRef>
              <c:f>boxplot_data!$B$30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(boxplot_data!$F$1,boxplot_data!$J$1,boxplot_data!$N$1)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(boxplot_data!$F$30,boxplot_data!$J$30,boxplot_data!$N$30)</c:f>
              <c:numCache>
                <c:formatCode>General</c:formatCode>
                <c:ptCount val="3"/>
                <c:pt idx="0">
                  <c:v>0.60593406491409674</c:v>
                </c:pt>
                <c:pt idx="1">
                  <c:v>0.32694434667940797</c:v>
                </c:pt>
                <c:pt idx="2">
                  <c:v>0.12660327692552698</c:v>
                </c:pt>
              </c:numCache>
            </c:numRef>
          </c:val>
        </c:ser>
        <c:ser>
          <c:idx val="2"/>
          <c:order val="2"/>
          <c:tx>
            <c:strRef>
              <c:f>boxplot_data!$B$31</c:f>
              <c:strCache>
                <c:ptCount val="1"/>
                <c:pt idx="0">
                  <c:v>3QBOX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(boxplot_data!$F$33,boxplot_data!$J$33,boxplot_data!$N$33)</c:f>
                <c:numCache>
                  <c:formatCode>General</c:formatCode>
                  <c:ptCount val="3"/>
                  <c:pt idx="0">
                    <c:v>1.0860586651585229</c:v>
                  </c:pt>
                  <c:pt idx="1">
                    <c:v>0.26480459415032032</c:v>
                  </c:pt>
                  <c:pt idx="2">
                    <c:v>0.44248782886626614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(boxplot_data!$F$1,boxplot_data!$J$1,boxplot_data!$N$1)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(boxplot_data!$F$31,boxplot_data!$J$31,boxplot_data!$N$31)</c:f>
              <c:numCache>
                <c:formatCode>General</c:formatCode>
                <c:ptCount val="3"/>
                <c:pt idx="0">
                  <c:v>0.31750770879511547</c:v>
                </c:pt>
                <c:pt idx="1">
                  <c:v>0.36907806600345894</c:v>
                </c:pt>
                <c:pt idx="2">
                  <c:v>0.50403597402038613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3027248"/>
        <c:axId val="1093027792"/>
      </c:barChart>
      <c:lineChart>
        <c:grouping val="stacked"/>
        <c:varyColors val="0"/>
        <c:ser>
          <c:idx val="3"/>
          <c:order val="3"/>
          <c:tx>
            <c:strRef>
              <c:f>boxplot_data!$B$22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(boxplot_data!$F$1,boxplot_data!$J$1,boxplot_data!$N$1)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(boxplot_data!$F$22,boxplot_data!$J$22,boxplot_data!$N$22)</c:f>
              <c:numCache>
                <c:formatCode>General</c:formatCode>
                <c:ptCount val="3"/>
                <c:pt idx="0">
                  <c:v>2.197862003626728</c:v>
                </c:pt>
                <c:pt idx="1">
                  <c:v>1.5849959688287674</c:v>
                </c:pt>
                <c:pt idx="2">
                  <c:v>1.4394936219845589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027248"/>
        <c:axId val="1093027792"/>
      </c:lineChart>
      <c:catAx>
        <c:axId val="109302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3027792"/>
        <c:crosses val="autoZero"/>
        <c:auto val="1"/>
        <c:lblAlgn val="ctr"/>
        <c:lblOffset val="100"/>
        <c:noMultiLvlLbl val="0"/>
      </c:catAx>
      <c:valAx>
        <c:axId val="10930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302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média de compressão PNG 50 a partir de imagens TIFF coloridas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boxplot_data!$B$6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(boxplot_data!$C$18,boxplot_data!$G$18,boxplot_data!$K$18)</c:f>
                <c:numCache>
                  <c:formatCode>General</c:formatCode>
                  <c:ptCount val="3"/>
                  <c:pt idx="0">
                    <c:v>0.29345295238366853</c:v>
                  </c:pt>
                  <c:pt idx="1">
                    <c:v>0.18314592952731681</c:v>
                  </c:pt>
                  <c:pt idx="2">
                    <c:v>0.1388829219529879</c:v>
                  </c:pt>
                </c:numCache>
              </c:numRef>
            </c:plus>
            <c:minus>
              <c:numRef>
                <c:f>(boxplot_data!$C$18,boxplot_data!$G$18,boxplot_data!$K$18)</c:f>
                <c:numCache>
                  <c:formatCode>General</c:formatCode>
                  <c:ptCount val="3"/>
                  <c:pt idx="0">
                    <c:v>0.29345295238366853</c:v>
                  </c:pt>
                  <c:pt idx="1">
                    <c:v>0.18314592952731681</c:v>
                  </c:pt>
                  <c:pt idx="2">
                    <c:v>0.1388829219529879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(boxplot_data!$C$1,boxplot_data!$G$1,boxplot_data!$K$1)</c:f>
              <c:strCache>
                <c:ptCount val="3"/>
                <c:pt idx="0">
                  <c:v>TIFF GRANDE</c:v>
                </c:pt>
                <c:pt idx="1">
                  <c:v>TIFF VERTICAL</c:v>
                </c:pt>
                <c:pt idx="2">
                  <c:v>TIFF HORIZONTAL</c:v>
                </c:pt>
              </c:strCache>
            </c:strRef>
          </c:cat>
          <c:val>
            <c:numRef>
              <c:f>(boxplot_data!$C$6,boxplot_data!$G$6,boxplot_data!$K$6)</c:f>
              <c:numCache>
                <c:formatCode>General</c:formatCode>
                <c:ptCount val="3"/>
                <c:pt idx="0">
                  <c:v>1.9677575444422122</c:v>
                </c:pt>
                <c:pt idx="1">
                  <c:v>1.494818520953979</c:v>
                </c:pt>
                <c:pt idx="2">
                  <c:v>1.4346436962924725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81720544"/>
        <c:axId val="1081721088"/>
      </c:barChart>
      <c:catAx>
        <c:axId val="1081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721088"/>
        <c:crosses val="autoZero"/>
        <c:auto val="1"/>
        <c:lblAlgn val="ctr"/>
        <c:lblOffset val="100"/>
        <c:noMultiLvlLbl val="0"/>
      </c:catAx>
      <c:valAx>
        <c:axId val="10817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17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35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17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35</xdr:row>
      <xdr:rowOff>152400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17</xdr:row>
      <xdr:rowOff>152400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35</xdr:row>
      <xdr:rowOff>152400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17</xdr:row>
      <xdr:rowOff>152400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19</xdr:row>
      <xdr:rowOff>0</xdr:rowOff>
    </xdr:from>
    <xdr:to>
      <xdr:col>32</xdr:col>
      <xdr:colOff>304800</xdr:colOff>
      <xdr:row>35</xdr:row>
      <xdr:rowOff>152400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304800</xdr:colOff>
      <xdr:row>53</xdr:row>
      <xdr:rowOff>152400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304800</xdr:colOff>
      <xdr:row>71</xdr:row>
      <xdr:rowOff>152400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152400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152400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24</xdr:col>
      <xdr:colOff>304800</xdr:colOff>
      <xdr:row>53</xdr:row>
      <xdr:rowOff>152400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24</xdr:col>
      <xdr:colOff>304800</xdr:colOff>
      <xdr:row>71</xdr:row>
      <xdr:rowOff>152400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37</xdr:row>
      <xdr:rowOff>0</xdr:rowOff>
    </xdr:from>
    <xdr:to>
      <xdr:col>32</xdr:col>
      <xdr:colOff>304800</xdr:colOff>
      <xdr:row>53</xdr:row>
      <xdr:rowOff>152400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0</xdr:colOff>
      <xdr:row>55</xdr:row>
      <xdr:rowOff>0</xdr:rowOff>
    </xdr:from>
    <xdr:to>
      <xdr:col>32</xdr:col>
      <xdr:colOff>304800</xdr:colOff>
      <xdr:row>71</xdr:row>
      <xdr:rowOff>152400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304800</xdr:colOff>
      <xdr:row>89</xdr:row>
      <xdr:rowOff>152400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73</xdr:row>
      <xdr:rowOff>0</xdr:rowOff>
    </xdr:from>
    <xdr:to>
      <xdr:col>16</xdr:col>
      <xdr:colOff>304800</xdr:colOff>
      <xdr:row>89</xdr:row>
      <xdr:rowOff>152400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73</xdr:row>
      <xdr:rowOff>0</xdr:rowOff>
    </xdr:from>
    <xdr:to>
      <xdr:col>24</xdr:col>
      <xdr:colOff>304800</xdr:colOff>
      <xdr:row>89</xdr:row>
      <xdr:rowOff>152400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0</xdr:colOff>
      <xdr:row>73</xdr:row>
      <xdr:rowOff>0</xdr:rowOff>
    </xdr:from>
    <xdr:to>
      <xdr:col>32</xdr:col>
      <xdr:colOff>304800</xdr:colOff>
      <xdr:row>89</xdr:row>
      <xdr:rowOff>152400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40</xdr:col>
      <xdr:colOff>304800</xdr:colOff>
      <xdr:row>17</xdr:row>
      <xdr:rowOff>152400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41</xdr:col>
      <xdr:colOff>0</xdr:colOff>
      <xdr:row>1</xdr:row>
      <xdr:rowOff>0</xdr:rowOff>
    </xdr:from>
    <xdr:to>
      <xdr:col>48</xdr:col>
      <xdr:colOff>304800</xdr:colOff>
      <xdr:row>17</xdr:row>
      <xdr:rowOff>152400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0</xdr:colOff>
      <xdr:row>19</xdr:row>
      <xdr:rowOff>0</xdr:rowOff>
    </xdr:from>
    <xdr:to>
      <xdr:col>40</xdr:col>
      <xdr:colOff>304800</xdr:colOff>
      <xdr:row>35</xdr:row>
      <xdr:rowOff>152400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0</xdr:colOff>
      <xdr:row>19</xdr:row>
      <xdr:rowOff>0</xdr:rowOff>
    </xdr:from>
    <xdr:to>
      <xdr:col>48</xdr:col>
      <xdr:colOff>304800</xdr:colOff>
      <xdr:row>35</xdr:row>
      <xdr:rowOff>152400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0</xdr:colOff>
      <xdr:row>37</xdr:row>
      <xdr:rowOff>0</xdr:rowOff>
    </xdr:from>
    <xdr:to>
      <xdr:col>40</xdr:col>
      <xdr:colOff>304800</xdr:colOff>
      <xdr:row>53</xdr:row>
      <xdr:rowOff>152400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41</xdr:col>
      <xdr:colOff>0</xdr:colOff>
      <xdr:row>37</xdr:row>
      <xdr:rowOff>0</xdr:rowOff>
    </xdr:from>
    <xdr:to>
      <xdr:col>48</xdr:col>
      <xdr:colOff>304800</xdr:colOff>
      <xdr:row>53</xdr:row>
      <xdr:rowOff>152400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0</xdr:colOff>
      <xdr:row>55</xdr:row>
      <xdr:rowOff>0</xdr:rowOff>
    </xdr:from>
    <xdr:to>
      <xdr:col>40</xdr:col>
      <xdr:colOff>304800</xdr:colOff>
      <xdr:row>71</xdr:row>
      <xdr:rowOff>152400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41</xdr:col>
      <xdr:colOff>0</xdr:colOff>
      <xdr:row>55</xdr:row>
      <xdr:rowOff>0</xdr:rowOff>
    </xdr:from>
    <xdr:to>
      <xdr:col>48</xdr:col>
      <xdr:colOff>304800</xdr:colOff>
      <xdr:row>71</xdr:row>
      <xdr:rowOff>152400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49</xdr:col>
      <xdr:colOff>0</xdr:colOff>
      <xdr:row>1</xdr:row>
      <xdr:rowOff>0</xdr:rowOff>
    </xdr:from>
    <xdr:to>
      <xdr:col>56</xdr:col>
      <xdr:colOff>304800</xdr:colOff>
      <xdr:row>17</xdr:row>
      <xdr:rowOff>152400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49</xdr:col>
      <xdr:colOff>0</xdr:colOff>
      <xdr:row>19</xdr:row>
      <xdr:rowOff>0</xdr:rowOff>
    </xdr:from>
    <xdr:to>
      <xdr:col>56</xdr:col>
      <xdr:colOff>304800</xdr:colOff>
      <xdr:row>35</xdr:row>
      <xdr:rowOff>152400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49</xdr:col>
      <xdr:colOff>0</xdr:colOff>
      <xdr:row>37</xdr:row>
      <xdr:rowOff>0</xdr:rowOff>
    </xdr:from>
    <xdr:to>
      <xdr:col>56</xdr:col>
      <xdr:colOff>304800</xdr:colOff>
      <xdr:row>53</xdr:row>
      <xdr:rowOff>152400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49</xdr:col>
      <xdr:colOff>0</xdr:colOff>
      <xdr:row>55</xdr:row>
      <xdr:rowOff>0</xdr:rowOff>
    </xdr:from>
    <xdr:to>
      <xdr:col>56</xdr:col>
      <xdr:colOff>304800</xdr:colOff>
      <xdr:row>71</xdr:row>
      <xdr:rowOff>152400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C10" workbookViewId="0">
      <selection activeCell="R22" activeCellId="5" sqref="A4 A6 A22 R4 R6 R22"/>
    </sheetView>
  </sheetViews>
  <sheetFormatPr defaultRowHeight="12.75" x14ac:dyDescent="0.2"/>
  <cols>
    <col min="2" max="2" width="15.28515625" bestFit="1" customWidth="1"/>
  </cols>
  <sheetData>
    <row r="1" spans="1:18" ht="13.5" thickBot="1" x14ac:dyDescent="0.25">
      <c r="B1" s="14"/>
      <c r="C1" s="14" t="s">
        <v>37</v>
      </c>
      <c r="D1" s="14" t="s">
        <v>37</v>
      </c>
      <c r="E1" s="14" t="s">
        <v>37</v>
      </c>
      <c r="F1" s="14" t="s">
        <v>37</v>
      </c>
      <c r="G1" s="14" t="s">
        <v>38</v>
      </c>
      <c r="H1" s="14" t="s">
        <v>38</v>
      </c>
      <c r="I1" s="14" t="s">
        <v>38</v>
      </c>
      <c r="J1" s="14" t="s">
        <v>38</v>
      </c>
      <c r="K1" s="14" t="s">
        <v>39</v>
      </c>
      <c r="L1" s="14" t="s">
        <v>39</v>
      </c>
      <c r="M1" s="14" t="s">
        <v>39</v>
      </c>
      <c r="N1" s="14" t="s">
        <v>39</v>
      </c>
    </row>
    <row r="2" spans="1:18" x14ac:dyDescent="0.2">
      <c r="C2" s="27" t="s">
        <v>37</v>
      </c>
      <c r="D2" s="28"/>
      <c r="E2" s="28"/>
      <c r="F2" s="29"/>
      <c r="G2" s="28" t="s">
        <v>38</v>
      </c>
      <c r="H2" s="28"/>
      <c r="I2" s="28"/>
      <c r="J2" s="29"/>
      <c r="K2" s="27" t="s">
        <v>39</v>
      </c>
      <c r="L2" s="28"/>
      <c r="M2" s="28"/>
      <c r="N2" s="29"/>
      <c r="O2" s="27" t="s">
        <v>47</v>
      </c>
      <c r="P2" s="28"/>
      <c r="Q2" s="28"/>
      <c r="R2" s="29"/>
    </row>
    <row r="3" spans="1:18" x14ac:dyDescent="0.2">
      <c r="C3" s="30" t="s">
        <v>48</v>
      </c>
      <c r="D3" s="31"/>
      <c r="E3" s="31"/>
      <c r="F3" s="32"/>
      <c r="G3" s="30" t="s">
        <v>48</v>
      </c>
      <c r="H3" s="31"/>
      <c r="I3" s="31"/>
      <c r="J3" s="32"/>
      <c r="K3" s="30" t="s">
        <v>48</v>
      </c>
      <c r="L3" s="31"/>
      <c r="M3" s="31"/>
      <c r="N3" s="32"/>
      <c r="O3" s="30" t="s">
        <v>48</v>
      </c>
      <c r="P3" s="31"/>
      <c r="Q3" s="31"/>
      <c r="R3" s="32"/>
    </row>
    <row r="4" spans="1:18" ht="13.5" thickBot="1" x14ac:dyDescent="0.25">
      <c r="C4" s="16" t="s">
        <v>22</v>
      </c>
      <c r="D4" s="17" t="s">
        <v>23</v>
      </c>
      <c r="E4" s="17" t="s">
        <v>24</v>
      </c>
      <c r="F4" s="18" t="s">
        <v>25</v>
      </c>
      <c r="G4" s="17" t="s">
        <v>22</v>
      </c>
      <c r="H4" s="17" t="s">
        <v>23</v>
      </c>
      <c r="I4" s="17" t="s">
        <v>24</v>
      </c>
      <c r="J4" s="18" t="s">
        <v>25</v>
      </c>
      <c r="K4" s="16" t="s">
        <v>22</v>
      </c>
      <c r="L4" s="17" t="s">
        <v>23</v>
      </c>
      <c r="M4" s="17" t="s">
        <v>24</v>
      </c>
      <c r="N4" s="18" t="s">
        <v>25</v>
      </c>
      <c r="O4" s="16" t="s">
        <v>22</v>
      </c>
      <c r="P4" s="17" t="s">
        <v>23</v>
      </c>
      <c r="Q4" s="17" t="s">
        <v>24</v>
      </c>
      <c r="R4" s="18" t="s">
        <v>25</v>
      </c>
    </row>
    <row r="5" spans="1:18" x14ac:dyDescent="0.2">
      <c r="A5" t="s">
        <v>48</v>
      </c>
      <c r="B5" s="19" t="s">
        <v>21</v>
      </c>
      <c r="C5" s="10">
        <f>COUNT(tiff_grande!I5:I15)</f>
        <v>10</v>
      </c>
      <c r="D5" s="11">
        <f>COUNT(tiff_grande!J5:J15)</f>
        <v>10</v>
      </c>
      <c r="E5" s="11">
        <f>COUNT(tiff_grande!K5:K15)</f>
        <v>10</v>
      </c>
      <c r="F5" s="12">
        <f>COUNT(tiff_grande!L5:L15)</f>
        <v>10</v>
      </c>
      <c r="G5" s="10">
        <f>COUNT(tiff_vert!I5:I15)</f>
        <v>10</v>
      </c>
      <c r="H5" s="11">
        <f>COUNT(tiff_vert!J5:J15)</f>
        <v>10</v>
      </c>
      <c r="I5" s="11">
        <f>COUNT(tiff_vert!K5:K15)</f>
        <v>10</v>
      </c>
      <c r="J5" s="12">
        <f>COUNT(tiff_vert!L5:L15)</f>
        <v>10</v>
      </c>
      <c r="K5" s="10">
        <f>COUNT(tiff_hor!I5:I15)</f>
        <v>10</v>
      </c>
      <c r="L5" s="11">
        <f>COUNT(tiff_hor!J5:J15)</f>
        <v>10</v>
      </c>
      <c r="M5" s="11">
        <f>COUNT(tiff_hor!K5:K15)</f>
        <v>10</v>
      </c>
      <c r="N5" s="12">
        <f>COUNT(tiff_hor!L5:L15)</f>
        <v>10</v>
      </c>
      <c r="O5" s="10">
        <f>AVERAGE(C5,G5,K5)</f>
        <v>10</v>
      </c>
      <c r="P5" s="11">
        <f t="shared" ref="P5" si="0">AVERAGE(D5,H5,L5)</f>
        <v>10</v>
      </c>
      <c r="Q5" s="11">
        <f t="shared" ref="Q5" si="1">AVERAGE(E5,I5,M5)</f>
        <v>10</v>
      </c>
      <c r="R5" s="12">
        <f t="shared" ref="R5" si="2">AVERAGE(F5,J5,N5)</f>
        <v>10</v>
      </c>
    </row>
    <row r="6" spans="1:18" x14ac:dyDescent="0.2">
      <c r="A6" t="s">
        <v>48</v>
      </c>
      <c r="B6" s="20" t="s">
        <v>26</v>
      </c>
      <c r="C6" s="13">
        <f>AVERAGE(tiff_grande!I5:I15)</f>
        <v>1.9677575444422122</v>
      </c>
      <c r="D6" s="14">
        <f>AVERAGE(tiff_grande!J5:J15)</f>
        <v>12.152899718489964</v>
      </c>
      <c r="E6" s="14">
        <f>AVERAGE(tiff_grande!K5:K15)</f>
        <v>1.9677575444422122</v>
      </c>
      <c r="F6" s="15">
        <f>AVERAGE(tiff_grande!L5:L15)</f>
        <v>2.0257670465487845</v>
      </c>
      <c r="G6" s="13">
        <f>AVERAGE(tiff_vert!I5:I15)</f>
        <v>1.494818520953979</v>
      </c>
      <c r="H6" s="14">
        <f>AVERAGE(tiff_vert!J5:J15)</f>
        <v>8.4958411041917898</v>
      </c>
      <c r="I6" s="14">
        <f>AVERAGE(tiff_vert!K5:K15)</f>
        <v>1.494818520953979</v>
      </c>
      <c r="J6" s="15">
        <f>AVERAGE(tiff_vert!L5:L15)</f>
        <v>1.3481712283675906</v>
      </c>
      <c r="K6" s="13">
        <f>AVERAGE(tiff_hor!I5:I15)</f>
        <v>1.4346436962924725</v>
      </c>
      <c r="L6" s="14">
        <f>AVERAGE(tiff_hor!J5:J15)</f>
        <v>7.4732208808112848</v>
      </c>
      <c r="M6" s="14">
        <f>AVERAGE(tiff_hor!K5:K15)</f>
        <v>1.4346436962924725</v>
      </c>
      <c r="N6" s="15">
        <f>AVERAGE(tiff_hor!L5:L15)</f>
        <v>1.2385394648402066</v>
      </c>
      <c r="O6" s="13">
        <f>AVERAGE(C6,G6,K6)</f>
        <v>1.6324065872295546</v>
      </c>
      <c r="P6" s="14">
        <f t="shared" ref="P6:R6" si="3">AVERAGE(D6,H6,L6)</f>
        <v>9.3739872344976778</v>
      </c>
      <c r="Q6" s="14">
        <f t="shared" si="3"/>
        <v>1.6324065872295546</v>
      </c>
      <c r="R6" s="15">
        <f t="shared" si="3"/>
        <v>1.5374925799188606</v>
      </c>
    </row>
    <row r="7" spans="1:18" x14ac:dyDescent="0.2">
      <c r="A7" t="s">
        <v>48</v>
      </c>
      <c r="B7" s="20" t="s">
        <v>27</v>
      </c>
      <c r="C7" s="13">
        <f>_xlfn.STDEV.S(tiff_grande!I5:I15)</f>
        <v>0.41021894097112743</v>
      </c>
      <c r="D7" s="14">
        <f>_xlfn.STDEV.S(tiff_grande!J5:J15)</f>
        <v>5.9708462526269086</v>
      </c>
      <c r="E7" s="14">
        <f>_xlfn.STDEV.S(tiff_grande!K5:K15)</f>
        <v>0.41021894097112743</v>
      </c>
      <c r="F7" s="15">
        <f>_xlfn.STDEV.S(tiff_grande!L5:L15)</f>
        <v>0.61201835391441317</v>
      </c>
      <c r="G7" s="13">
        <f>_xlfn.STDEV.S(tiff_vert!I5:I15)</f>
        <v>0.25602035571154075</v>
      </c>
      <c r="H7" s="14">
        <f>_xlfn.STDEV.S(tiff_vert!J5:J15)</f>
        <v>2.7108633556073545</v>
      </c>
      <c r="I7" s="14">
        <f>_xlfn.STDEV.S(tiff_vert!K5:K15)</f>
        <v>0.25602035571154075</v>
      </c>
      <c r="J7" s="15">
        <f>_xlfn.STDEV.S(tiff_vert!L5:L15)</f>
        <v>0.30363066020068247</v>
      </c>
      <c r="K7" s="13">
        <f>_xlfn.STDEV.S(tiff_hor!I5:I15)</f>
        <v>0.19414493771404673</v>
      </c>
      <c r="L7" s="14">
        <f>_xlfn.STDEV.S(tiff_hor!J5:J15)</f>
        <v>2.3950620445862216</v>
      </c>
      <c r="M7" s="14">
        <f>_xlfn.STDEV.S(tiff_hor!K5:K15)</f>
        <v>0.19414493771404673</v>
      </c>
      <c r="N7" s="15">
        <f>_xlfn.STDEV.S(tiff_hor!L5:L15)</f>
        <v>0.25698692908007065</v>
      </c>
      <c r="O7" s="13">
        <f t="shared" ref="O7:O18" si="4">AVERAGE(C7,G7,K7)</f>
        <v>0.28679474479890499</v>
      </c>
      <c r="P7" s="14">
        <f t="shared" ref="P7:P18" si="5">AVERAGE(D7,H7,L7)</f>
        <v>3.6922572176068282</v>
      </c>
      <c r="Q7" s="14">
        <f t="shared" ref="Q7:Q18" si="6">AVERAGE(E7,I7,M7)</f>
        <v>0.28679474479890499</v>
      </c>
      <c r="R7" s="15">
        <f t="shared" ref="R7:R18" si="7">AVERAGE(F7,J7,N7)</f>
        <v>0.3908786477317221</v>
      </c>
    </row>
    <row r="8" spans="1:18" x14ac:dyDescent="0.2">
      <c r="A8" t="s">
        <v>48</v>
      </c>
      <c r="B8" s="20" t="s">
        <v>28</v>
      </c>
      <c r="C8" s="13">
        <f>MIN(tiff_grande!I5:I15)</f>
        <v>1.3106792124693563</v>
      </c>
      <c r="D8" s="14">
        <f>MIN(tiff_grande!J5:J15)</f>
        <v>5.4054773396688827</v>
      </c>
      <c r="E8" s="14">
        <f>MIN(tiff_grande!K5:K15)</f>
        <v>1.3106792124693563</v>
      </c>
      <c r="F8" s="15">
        <f>MIN(tiff_grande!L5:L15)</f>
        <v>0.94210148088004486</v>
      </c>
      <c r="G8" s="13">
        <f>MIN(tiff_vert!I5:I15)</f>
        <v>1.20175898919141</v>
      </c>
      <c r="H8" s="14">
        <f>MIN(tiff_vert!J5:J15)</f>
        <v>4.7297470381043869</v>
      </c>
      <c r="I8" s="14">
        <f>MIN(tiff_vert!K5:K15)</f>
        <v>1.20175898919141</v>
      </c>
      <c r="J8" s="15">
        <f>MIN(tiff_vert!L5:L15)</f>
        <v>0.87299204876633874</v>
      </c>
      <c r="K8" s="13">
        <f>MIN(tiff_hor!I5:I15)</f>
        <v>1.1824232648797492</v>
      </c>
      <c r="L8" s="14">
        <f>MIN(tiff_hor!J5:J15)</f>
        <v>4.7300906208972426</v>
      </c>
      <c r="M8" s="14">
        <f>MIN(tiff_hor!K5:K15)</f>
        <v>1.1824232648797492</v>
      </c>
      <c r="N8" s="15">
        <f>MIN(tiff_hor!L5:L15)</f>
        <v>0.93073961143035844</v>
      </c>
      <c r="O8" s="13">
        <f t="shared" si="4"/>
        <v>1.2316204888468385</v>
      </c>
      <c r="P8" s="14">
        <f t="shared" si="5"/>
        <v>4.9551049995568377</v>
      </c>
      <c r="Q8" s="14">
        <f t="shared" si="6"/>
        <v>1.2316204888468385</v>
      </c>
      <c r="R8" s="15">
        <f t="shared" si="7"/>
        <v>0.91527771369224731</v>
      </c>
    </row>
    <row r="9" spans="1:18" x14ac:dyDescent="0.2">
      <c r="A9" t="s">
        <v>48</v>
      </c>
      <c r="B9" s="20" t="s">
        <v>29</v>
      </c>
      <c r="C9" s="13">
        <f>_xlfn.QUARTILE.EXC(tiff_grande!I5:I15,1)</f>
        <v>1.6944957070904052</v>
      </c>
      <c r="D9" s="14">
        <f>_xlfn.QUARTILE.EXC(tiff_grande!J5:J15,1)</f>
        <v>8.1807163101211735</v>
      </c>
      <c r="E9" s="14">
        <f>_xlfn.QUARTILE.EXC(tiff_grande!K5:K15,1)</f>
        <v>1.6944957070904052</v>
      </c>
      <c r="F9" s="15">
        <f>_xlfn.QUARTILE.EXC(tiff_grande!L5:L15,1)</f>
        <v>1.7194575930112723</v>
      </c>
      <c r="G9" s="13">
        <f>_xlfn.QUARTILE.EXC(tiff_vert!I5:I15,1)</f>
        <v>1.2721095360872336</v>
      </c>
      <c r="H9" s="14">
        <f>_xlfn.QUARTILE.EXC(tiff_vert!J5:J15,1)</f>
        <v>6.4789022899799482</v>
      </c>
      <c r="I9" s="14">
        <f>_xlfn.QUARTILE.EXC(tiff_vert!K5:K15,1)</f>
        <v>1.2721095360872336</v>
      </c>
      <c r="J9" s="15">
        <f>_xlfn.QUARTILE.EXC(tiff_vert!L5:L15,1)</f>
        <v>1.1088124219671629</v>
      </c>
      <c r="K9" s="13">
        <f>_xlfn.QUARTILE.EXC(tiff_hor!I5:I15,1)</f>
        <v>1.2853126804583512</v>
      </c>
      <c r="L9" s="14">
        <f>_xlfn.QUARTILE.EXC(tiff_hor!J5:J15,1)</f>
        <v>5.6313974755604335</v>
      </c>
      <c r="M9" s="14">
        <f>_xlfn.QUARTILE.EXC(tiff_hor!K5:K15,1)</f>
        <v>1.2853126804583512</v>
      </c>
      <c r="N9" s="15">
        <f>_xlfn.QUARTILE.EXC(tiff_hor!L5:L15,1)</f>
        <v>1.0531623276876672</v>
      </c>
      <c r="O9" s="13">
        <f t="shared" si="4"/>
        <v>1.4173059745453298</v>
      </c>
      <c r="P9" s="14">
        <f t="shared" si="5"/>
        <v>6.7636720252205187</v>
      </c>
      <c r="Q9" s="14">
        <f t="shared" si="6"/>
        <v>1.4173059745453298</v>
      </c>
      <c r="R9" s="15">
        <f t="shared" si="7"/>
        <v>1.2938107808887007</v>
      </c>
    </row>
    <row r="10" spans="1:18" x14ac:dyDescent="0.2">
      <c r="A10" t="s">
        <v>48</v>
      </c>
      <c r="B10" s="20" t="s">
        <v>30</v>
      </c>
      <c r="C10" s="13">
        <f>MEDIAN(tiff_grande!I5:I15)</f>
        <v>1.9524318548764039</v>
      </c>
      <c r="D10" s="14">
        <f>MEDIAN(tiff_grande!J5:J15)</f>
        <v>11.080765313282818</v>
      </c>
      <c r="E10" s="14">
        <f>MEDIAN(tiff_grande!K5:K15)</f>
        <v>1.9524318548764039</v>
      </c>
      <c r="F10" s="15">
        <f>MEDIAN(tiff_grande!L5:L15)</f>
        <v>1.9514131450285797</v>
      </c>
      <c r="G10" s="13">
        <f>MEDIAN(tiff_vert!I5:I15)</f>
        <v>1.4426056649805215</v>
      </c>
      <c r="H10" s="14">
        <f>MEDIAN(tiff_vert!J5:J15)</f>
        <v>7.85200439720475</v>
      </c>
      <c r="I10" s="14">
        <f>MEDIAN(tiff_vert!K5:K15)</f>
        <v>1.4426056649805215</v>
      </c>
      <c r="J10" s="15">
        <f>MEDIAN(tiff_vert!L5:L15)</f>
        <v>1.3686421679902332</v>
      </c>
      <c r="K10" s="13">
        <f>MEDIAN(tiff_hor!I5:I15)</f>
        <v>1.3989624876828022</v>
      </c>
      <c r="L10" s="14">
        <f>MEDIAN(tiff_hor!J5:J15)</f>
        <v>6.5536524397737779</v>
      </c>
      <c r="M10" s="14">
        <f>MEDIAN(tiff_hor!K5:K15)</f>
        <v>1.3989624876828022</v>
      </c>
      <c r="N10" s="15">
        <f>MEDIAN(tiff_hor!L5:L15)</f>
        <v>1.141284567240086</v>
      </c>
      <c r="O10" s="13">
        <f t="shared" si="4"/>
        <v>1.5980000025132426</v>
      </c>
      <c r="P10" s="14">
        <f t="shared" si="5"/>
        <v>8.4954740500871164</v>
      </c>
      <c r="Q10" s="14">
        <f t="shared" si="6"/>
        <v>1.5980000025132426</v>
      </c>
      <c r="R10" s="15">
        <f t="shared" si="7"/>
        <v>1.4871132934196327</v>
      </c>
    </row>
    <row r="11" spans="1:18" x14ac:dyDescent="0.2">
      <c r="A11" t="s">
        <v>48</v>
      </c>
      <c r="B11" s="20" t="s">
        <v>31</v>
      </c>
      <c r="C11" s="13">
        <f>_xlfn.QUARTILE.EXC(tiff_grande!I5:I15,3)</f>
        <v>2.1880730811859337</v>
      </c>
      <c r="D11" s="14">
        <f>_xlfn.QUARTILE.EXC(tiff_grande!J5:J15,3)</f>
        <v>15.076619635244306</v>
      </c>
      <c r="E11" s="14">
        <f>_xlfn.QUARTILE.EXC(tiff_grande!K5:K15,3)</f>
        <v>2.1880730811859337</v>
      </c>
      <c r="F11" s="15">
        <f>_xlfn.QUARTILE.EXC(tiff_grande!L5:L15,3)</f>
        <v>2.3267268205586049</v>
      </c>
      <c r="G11" s="13">
        <f>_xlfn.QUARTILE.EXC(tiff_vert!I5:I15,3)</f>
        <v>1.6823626439225376</v>
      </c>
      <c r="H11" s="14">
        <f>_xlfn.QUARTILE.EXC(tiff_vert!J5:J15,3)</f>
        <v>10.639039772371582</v>
      </c>
      <c r="I11" s="14">
        <f>_xlfn.QUARTILE.EXC(tiff_vert!K5:K15,3)</f>
        <v>1.6823626439225376</v>
      </c>
      <c r="J11" s="15">
        <f>_xlfn.QUARTILE.EXC(tiff_vert!L5:L15,3)</f>
        <v>1.6107058156862555</v>
      </c>
      <c r="K11" s="13">
        <f>_xlfn.QUARTILE.EXC(tiff_hor!I5:I15,3)</f>
        <v>1.5712453255162728</v>
      </c>
      <c r="L11" s="14">
        <f>_xlfn.QUARTILE.EXC(tiff_hor!J5:J15,3)</f>
        <v>9.315897933763063</v>
      </c>
      <c r="M11" s="14">
        <f>_xlfn.QUARTILE.EXC(tiff_hor!K5:K15,3)</f>
        <v>1.5712453255162728</v>
      </c>
      <c r="N11" s="15">
        <f>_xlfn.QUARTILE.EXC(tiff_hor!L5:L15,3)</f>
        <v>1.4933564611760275</v>
      </c>
      <c r="O11" s="13">
        <f t="shared" si="4"/>
        <v>1.8138936835415815</v>
      </c>
      <c r="P11" s="14">
        <f t="shared" si="5"/>
        <v>11.67718578045965</v>
      </c>
      <c r="Q11" s="14">
        <f t="shared" si="6"/>
        <v>1.8138936835415815</v>
      </c>
      <c r="R11" s="15">
        <f t="shared" si="7"/>
        <v>1.8102630324736293</v>
      </c>
    </row>
    <row r="12" spans="1:18" x14ac:dyDescent="0.2">
      <c r="A12" t="s">
        <v>48</v>
      </c>
      <c r="B12" s="20" t="s">
        <v>32</v>
      </c>
      <c r="C12" s="13">
        <f>MAX(tiff_grande!I5:I15)</f>
        <v>2.8187229236321856</v>
      </c>
      <c r="D12" s="14">
        <f>MAX(tiff_grande!J5:J15)</f>
        <v>26.655696202531647</v>
      </c>
      <c r="E12" s="14">
        <f>MAX(tiff_grande!K5:K15)</f>
        <v>2.8187229236321856</v>
      </c>
      <c r="F12" s="15">
        <f>MAX(tiff_grande!L5:L15)</f>
        <v>3.2680681674007213</v>
      </c>
      <c r="G12" s="13">
        <f>MAX(tiff_vert!I5:I15)</f>
        <v>1.9860702136528041</v>
      </c>
      <c r="H12" s="14">
        <f>MAX(tiff_vert!J5:J15)</f>
        <v>13.201358477075699</v>
      </c>
      <c r="I12" s="14">
        <f>MAX(tiff_vert!K5:K15)</f>
        <v>1.9860702136528041</v>
      </c>
      <c r="J12" s="15">
        <f>MAX(tiff_vert!L5:L15)</f>
        <v>1.8002876365054603</v>
      </c>
      <c r="K12" s="13">
        <f>MAX(tiff_hor!I5:I15)</f>
        <v>1.7952625758072944</v>
      </c>
      <c r="L12" s="14">
        <f>MAX(tiff_hor!J5:J15)</f>
        <v>12.017735833706221</v>
      </c>
      <c r="M12" s="14">
        <f>MAX(tiff_hor!K5:K15)</f>
        <v>1.7952625758072944</v>
      </c>
      <c r="N12" s="15">
        <f>MAX(tiff_hor!L5:L15)</f>
        <v>1.6355825231968466</v>
      </c>
      <c r="O12" s="13">
        <f t="shared" si="4"/>
        <v>2.2000185710307614</v>
      </c>
      <c r="P12" s="14">
        <f t="shared" si="5"/>
        <v>17.291596837771188</v>
      </c>
      <c r="Q12" s="14">
        <f t="shared" si="6"/>
        <v>2.2000185710307614</v>
      </c>
      <c r="R12" s="15">
        <f t="shared" si="7"/>
        <v>2.2346461090343426</v>
      </c>
    </row>
    <row r="13" spans="1:18" x14ac:dyDescent="0.2">
      <c r="A13" t="s">
        <v>48</v>
      </c>
      <c r="B13" s="20" t="s">
        <v>40</v>
      </c>
      <c r="C13" s="13">
        <f>C9</f>
        <v>1.6944957070904052</v>
      </c>
      <c r="D13" s="14">
        <f t="shared" ref="D13:F13" si="8">D9</f>
        <v>8.1807163101211735</v>
      </c>
      <c r="E13" s="14">
        <f t="shared" si="8"/>
        <v>1.6944957070904052</v>
      </c>
      <c r="F13" s="15">
        <f t="shared" si="8"/>
        <v>1.7194575930112723</v>
      </c>
      <c r="G13" s="13">
        <f>G9</f>
        <v>1.2721095360872336</v>
      </c>
      <c r="H13" s="14">
        <f t="shared" ref="H13:J13" si="9">H9</f>
        <v>6.4789022899799482</v>
      </c>
      <c r="I13" s="14">
        <f t="shared" si="9"/>
        <v>1.2721095360872336</v>
      </c>
      <c r="J13" s="15">
        <f t="shared" si="9"/>
        <v>1.1088124219671629</v>
      </c>
      <c r="K13" s="13">
        <f>K9</f>
        <v>1.2853126804583512</v>
      </c>
      <c r="L13" s="14">
        <f t="shared" ref="L13:N13" si="10">L9</f>
        <v>5.6313974755604335</v>
      </c>
      <c r="M13" s="14">
        <f t="shared" si="10"/>
        <v>1.2853126804583512</v>
      </c>
      <c r="N13" s="15">
        <f t="shared" si="10"/>
        <v>1.0531623276876672</v>
      </c>
      <c r="O13" s="13">
        <f t="shared" si="4"/>
        <v>1.4173059745453298</v>
      </c>
      <c r="P13" s="14">
        <f t="shared" si="5"/>
        <v>6.7636720252205187</v>
      </c>
      <c r="Q13" s="14">
        <f t="shared" si="6"/>
        <v>1.4173059745453298</v>
      </c>
      <c r="R13" s="15">
        <f t="shared" si="7"/>
        <v>1.2938107808887007</v>
      </c>
    </row>
    <row r="14" spans="1:18" x14ac:dyDescent="0.2">
      <c r="A14" t="s">
        <v>48</v>
      </c>
      <c r="B14" s="20" t="s">
        <v>33</v>
      </c>
      <c r="C14" s="13">
        <f>C10-C9</f>
        <v>0.25793614778599872</v>
      </c>
      <c r="D14" s="14">
        <f t="shared" ref="D14:F14" si="11">D10-D9</f>
        <v>2.9000490031616444</v>
      </c>
      <c r="E14" s="14">
        <f t="shared" si="11"/>
        <v>0.25793614778599872</v>
      </c>
      <c r="F14" s="15">
        <f t="shared" si="11"/>
        <v>0.23195555201730733</v>
      </c>
      <c r="G14" s="13">
        <f>G10-G9</f>
        <v>0.1704961288932878</v>
      </c>
      <c r="H14" s="14">
        <f t="shared" ref="H14:J14" si="12">H10-H9</f>
        <v>1.3731021072248017</v>
      </c>
      <c r="I14" s="14">
        <f t="shared" si="12"/>
        <v>0.1704961288932878</v>
      </c>
      <c r="J14" s="15">
        <f t="shared" si="12"/>
        <v>0.2598297460230703</v>
      </c>
      <c r="K14" s="13">
        <f>K10-K9</f>
        <v>0.11364980722445095</v>
      </c>
      <c r="L14" s="14">
        <f t="shared" ref="L14:N14" si="13">L10-L9</f>
        <v>0.92225496421334441</v>
      </c>
      <c r="M14" s="14">
        <f t="shared" si="13"/>
        <v>0.11364980722445095</v>
      </c>
      <c r="N14" s="15">
        <f t="shared" si="13"/>
        <v>8.8122239552418824E-2</v>
      </c>
      <c r="O14" s="13">
        <f t="shared" si="4"/>
        <v>0.18069402796791248</v>
      </c>
      <c r="P14" s="14">
        <f t="shared" si="5"/>
        <v>1.7318020248665968</v>
      </c>
      <c r="Q14" s="14">
        <f t="shared" si="6"/>
        <v>0.18069402796791248</v>
      </c>
      <c r="R14" s="15">
        <f t="shared" si="7"/>
        <v>0.19330251253093214</v>
      </c>
    </row>
    <row r="15" spans="1:18" x14ac:dyDescent="0.2">
      <c r="A15" t="s">
        <v>48</v>
      </c>
      <c r="B15" s="20" t="s">
        <v>34</v>
      </c>
      <c r="C15" s="13">
        <f>C11-C10</f>
        <v>0.23564122630952977</v>
      </c>
      <c r="D15" s="14">
        <f t="shared" ref="D15:F15" si="14">D11-D10</f>
        <v>3.9958543219614882</v>
      </c>
      <c r="E15" s="14">
        <f t="shared" si="14"/>
        <v>0.23564122630952977</v>
      </c>
      <c r="F15" s="15">
        <f t="shared" si="14"/>
        <v>0.37531367553002526</v>
      </c>
      <c r="G15" s="13">
        <f>G11-G10</f>
        <v>0.2397569789420162</v>
      </c>
      <c r="H15" s="14">
        <f t="shared" ref="H15:J15" si="15">H11-H10</f>
        <v>2.7870353751668322</v>
      </c>
      <c r="I15" s="14">
        <f t="shared" si="15"/>
        <v>0.2397569789420162</v>
      </c>
      <c r="J15" s="15">
        <f t="shared" si="15"/>
        <v>0.24206364769602229</v>
      </c>
      <c r="K15" s="13">
        <f>K11-K10</f>
        <v>0.17228283783347065</v>
      </c>
      <c r="L15" s="14">
        <f t="shared" ref="L15:N15" si="16">L11-L10</f>
        <v>2.7622454939892851</v>
      </c>
      <c r="M15" s="14">
        <f t="shared" si="16"/>
        <v>0.17228283783347065</v>
      </c>
      <c r="N15" s="15">
        <f t="shared" si="16"/>
        <v>0.35207189393594152</v>
      </c>
      <c r="O15" s="13">
        <f t="shared" si="4"/>
        <v>0.21589368102833886</v>
      </c>
      <c r="P15" s="14">
        <f t="shared" si="5"/>
        <v>3.1817117303725353</v>
      </c>
      <c r="Q15" s="14">
        <f t="shared" si="6"/>
        <v>0.21589368102833886</v>
      </c>
      <c r="R15" s="15">
        <f t="shared" si="7"/>
        <v>0.32314973905399635</v>
      </c>
    </row>
    <row r="16" spans="1:18" x14ac:dyDescent="0.2">
      <c r="A16" t="s">
        <v>48</v>
      </c>
      <c r="B16" s="20" t="s">
        <v>35</v>
      </c>
      <c r="C16" s="13">
        <f>C9-C8</f>
        <v>0.38381649462104894</v>
      </c>
      <c r="D16" s="14">
        <f t="shared" ref="D16:F16" si="17">D9-D8</f>
        <v>2.7752389704522908</v>
      </c>
      <c r="E16" s="14">
        <f t="shared" si="17"/>
        <v>0.38381649462104894</v>
      </c>
      <c r="F16" s="15">
        <f t="shared" si="17"/>
        <v>0.77735611213122746</v>
      </c>
      <c r="G16" s="13">
        <f>G9-G8</f>
        <v>7.0350546895823651E-2</v>
      </c>
      <c r="H16" s="14">
        <f t="shared" ref="H16:J16" si="18">H9-H8</f>
        <v>1.7491552518755613</v>
      </c>
      <c r="I16" s="14">
        <f t="shared" si="18"/>
        <v>7.0350546895823651E-2</v>
      </c>
      <c r="J16" s="15">
        <f t="shared" si="18"/>
        <v>0.23582037320082416</v>
      </c>
      <c r="K16" s="13">
        <f>K9-K8</f>
        <v>0.10288941557860198</v>
      </c>
      <c r="L16" s="14">
        <f t="shared" ref="L16:N16" si="19">L9-L8</f>
        <v>0.90130685466319083</v>
      </c>
      <c r="M16" s="14">
        <f t="shared" si="19"/>
        <v>0.10288941557860198</v>
      </c>
      <c r="N16" s="15">
        <f t="shared" si="19"/>
        <v>0.12242271625730872</v>
      </c>
      <c r="O16" s="13">
        <f t="shared" si="4"/>
        <v>0.18568548569849153</v>
      </c>
      <c r="P16" s="14">
        <f t="shared" si="5"/>
        <v>1.808567025663681</v>
      </c>
      <c r="Q16" s="14">
        <f t="shared" si="6"/>
        <v>0.18568548569849153</v>
      </c>
      <c r="R16" s="15">
        <f t="shared" si="7"/>
        <v>0.37853306719645347</v>
      </c>
    </row>
    <row r="17" spans="1:18" x14ac:dyDescent="0.2">
      <c r="A17" t="s">
        <v>48</v>
      </c>
      <c r="B17" s="20" t="s">
        <v>36</v>
      </c>
      <c r="C17" s="13">
        <f>C12-C11</f>
        <v>0.63064984244625188</v>
      </c>
      <c r="D17" s="14">
        <f>D12-D11</f>
        <v>11.579076567287341</v>
      </c>
      <c r="E17" s="14">
        <f>E12-E11</f>
        <v>0.63064984244625188</v>
      </c>
      <c r="F17" s="15">
        <f>F12-F11</f>
        <v>0.94134134684211634</v>
      </c>
      <c r="G17" s="13">
        <f>G12-G11</f>
        <v>0.30370756973026647</v>
      </c>
      <c r="H17" s="14">
        <f>H12-H11</f>
        <v>2.5623187047041167</v>
      </c>
      <c r="I17" s="14">
        <f>I12-I11</f>
        <v>0.30370756973026647</v>
      </c>
      <c r="J17" s="15">
        <f>J12-J11</f>
        <v>0.18958182081920483</v>
      </c>
      <c r="K17" s="13">
        <f>K12-K11</f>
        <v>0.2240172502910216</v>
      </c>
      <c r="L17" s="14">
        <f>L12-L11</f>
        <v>2.7018378999431576</v>
      </c>
      <c r="M17" s="14">
        <f>M12-M11</f>
        <v>0.2240172502910216</v>
      </c>
      <c r="N17" s="15">
        <f>N12-N11</f>
        <v>0.14222606202081911</v>
      </c>
      <c r="O17" s="13">
        <f t="shared" si="4"/>
        <v>0.38612488748918</v>
      </c>
      <c r="P17" s="14">
        <f t="shared" si="5"/>
        <v>5.6144110573115382</v>
      </c>
      <c r="Q17" s="14">
        <f t="shared" si="6"/>
        <v>0.38612488748918</v>
      </c>
      <c r="R17" s="15">
        <f t="shared" si="7"/>
        <v>0.42438307656071345</v>
      </c>
    </row>
    <row r="18" spans="1:18" ht="13.5" thickBot="1" x14ac:dyDescent="0.25">
      <c r="A18" t="s">
        <v>48</v>
      </c>
      <c r="B18" s="21" t="s">
        <v>45</v>
      </c>
      <c r="C18" s="13">
        <f>tiff_grande!I16</f>
        <v>0.29345295238366853</v>
      </c>
      <c r="D18" s="14">
        <f>tiff_grande!J16</f>
        <v>4.2712861013057237</v>
      </c>
      <c r="E18" s="14">
        <f>tiff_grande!K16</f>
        <v>0.29345295238366853</v>
      </c>
      <c r="F18" s="15">
        <f>tiff_grande!L16</f>
        <v>0.43781155605347388</v>
      </c>
      <c r="G18" s="13">
        <f>tiff_vert!I16</f>
        <v>0.18314592952731681</v>
      </c>
      <c r="H18" s="14">
        <f>tiff_vert!J16</f>
        <v>1.939234822576531</v>
      </c>
      <c r="I18" s="14">
        <f>tiff_vert!K16</f>
        <v>0.18314592952731681</v>
      </c>
      <c r="J18" s="15">
        <f>tiff_vert!L16</f>
        <v>0.21720428963899049</v>
      </c>
      <c r="K18" s="13">
        <f>tiff_hor!I16</f>
        <v>0.1388829219529879</v>
      </c>
      <c r="L18" s="14">
        <f>tiff_hor!J16</f>
        <v>1.7133241738229741</v>
      </c>
      <c r="M18" s="14">
        <f>tiff_hor!K16</f>
        <v>0.1388829219529879</v>
      </c>
      <c r="N18" s="15">
        <f>tiff_hor!L16</f>
        <v>0.18383737446162199</v>
      </c>
      <c r="O18" s="13">
        <f t="shared" si="4"/>
        <v>0.20516060128799107</v>
      </c>
      <c r="P18" s="14">
        <f t="shared" si="5"/>
        <v>2.6412816992350763</v>
      </c>
      <c r="Q18" s="14">
        <f t="shared" si="6"/>
        <v>0.20516060128799107</v>
      </c>
      <c r="R18" s="15">
        <f t="shared" si="7"/>
        <v>0.27961774005136214</v>
      </c>
    </row>
    <row r="19" spans="1:18" x14ac:dyDescent="0.2">
      <c r="C19" s="27" t="s">
        <v>46</v>
      </c>
      <c r="D19" s="28"/>
      <c r="E19" s="28"/>
      <c r="F19" s="29"/>
      <c r="G19" s="27" t="s">
        <v>46</v>
      </c>
      <c r="H19" s="28"/>
      <c r="I19" s="28"/>
      <c r="J19" s="29"/>
      <c r="K19" s="27" t="s">
        <v>46</v>
      </c>
      <c r="L19" s="28"/>
      <c r="M19" s="28"/>
      <c r="N19" s="29"/>
      <c r="O19" s="27" t="s">
        <v>46</v>
      </c>
      <c r="P19" s="28"/>
      <c r="Q19" s="28"/>
      <c r="R19" s="29"/>
    </row>
    <row r="20" spans="1:18" ht="13.5" thickBot="1" x14ac:dyDescent="0.25">
      <c r="C20" s="16" t="s">
        <v>22</v>
      </c>
      <c r="D20" s="17" t="s">
        <v>23</v>
      </c>
      <c r="E20" s="17" t="s">
        <v>24</v>
      </c>
      <c r="F20" s="18" t="s">
        <v>25</v>
      </c>
      <c r="G20" s="16" t="s">
        <v>22</v>
      </c>
      <c r="H20" s="17" t="s">
        <v>23</v>
      </c>
      <c r="I20" s="17" t="s">
        <v>24</v>
      </c>
      <c r="J20" s="18" t="s">
        <v>25</v>
      </c>
      <c r="K20" s="16" t="s">
        <v>22</v>
      </c>
      <c r="L20" s="17" t="s">
        <v>23</v>
      </c>
      <c r="M20" s="17" t="s">
        <v>24</v>
      </c>
      <c r="N20" s="18" t="s">
        <v>25</v>
      </c>
      <c r="O20" s="16" t="s">
        <v>22</v>
      </c>
      <c r="P20" s="17" t="s">
        <v>23</v>
      </c>
      <c r="Q20" s="17" t="s">
        <v>24</v>
      </c>
      <c r="R20" s="18" t="s">
        <v>25</v>
      </c>
    </row>
    <row r="21" spans="1:18" x14ac:dyDescent="0.2">
      <c r="A21" t="s">
        <v>46</v>
      </c>
      <c r="B21" s="19" t="s">
        <v>21</v>
      </c>
      <c r="C21" s="10">
        <f>COUNT(tiff_grande!I25:I34)</f>
        <v>10</v>
      </c>
      <c r="D21" s="11">
        <f>COUNT(tiff_grande!J25:J34)</f>
        <v>10</v>
      </c>
      <c r="E21" s="11">
        <f>COUNT(tiff_grande!K25:K34)</f>
        <v>10</v>
      </c>
      <c r="F21" s="12">
        <f>COUNT(tiff_grande!L25:L34)</f>
        <v>10</v>
      </c>
      <c r="G21" s="10">
        <f>COUNT(tiff_vert!I25:I34)</f>
        <v>10</v>
      </c>
      <c r="H21" s="11">
        <f>COUNT(tiff_vert!J25:J34)</f>
        <v>10</v>
      </c>
      <c r="I21" s="11">
        <f>COUNT(tiff_vert!K25:K34)</f>
        <v>10</v>
      </c>
      <c r="J21" s="12">
        <f>COUNT(tiff_vert!L25:L34)</f>
        <v>10</v>
      </c>
      <c r="K21" s="10">
        <f>COUNT(tiff_hor!I25:I34)</f>
        <v>10</v>
      </c>
      <c r="L21" s="11">
        <f>COUNT(tiff_hor!J25:J34)</f>
        <v>10</v>
      </c>
      <c r="M21" s="11">
        <f>COUNT(tiff_hor!K25:K34)</f>
        <v>10</v>
      </c>
      <c r="N21" s="12">
        <f>COUNT(tiff_hor!L25:L34)</f>
        <v>10</v>
      </c>
      <c r="O21" s="10">
        <f>AVERAGE(C21,G21,K21)</f>
        <v>10</v>
      </c>
      <c r="P21" s="11">
        <f t="shared" ref="P21:P34" si="20">AVERAGE(D21,H21,L21)</f>
        <v>10</v>
      </c>
      <c r="Q21" s="11">
        <f t="shared" ref="Q21:Q34" si="21">AVERAGE(E21,I21,M21)</f>
        <v>10</v>
      </c>
      <c r="R21" s="12">
        <f t="shared" ref="R21:R34" si="22">AVERAGE(F21,J21,N21)</f>
        <v>10</v>
      </c>
    </row>
    <row r="22" spans="1:18" x14ac:dyDescent="0.2">
      <c r="A22" t="s">
        <v>46</v>
      </c>
      <c r="B22" s="20" t="s">
        <v>26</v>
      </c>
      <c r="C22" s="13">
        <f>AVERAGE(tiff_grande!I25:I34)</f>
        <v>1.9207248942245669</v>
      </c>
      <c r="D22" s="14">
        <f>AVERAGE(tiff_grande!J25:J34)</f>
        <v>12.332384753310778</v>
      </c>
      <c r="E22" s="14">
        <f>AVERAGE(tiff_grande!K25:K34)</f>
        <v>1.9207248942245669</v>
      </c>
      <c r="F22" s="15">
        <f>AVERAGE(tiff_grande!L25:L34)</f>
        <v>2.197862003626728</v>
      </c>
      <c r="G22" s="13">
        <f>AVERAGE(tiff_vert!I25:I34)</f>
        <v>1.7123919129997165</v>
      </c>
      <c r="H22" s="14">
        <f>AVERAGE(tiff_vert!J25:J34)</f>
        <v>9.8016000924208075</v>
      </c>
      <c r="I22" s="14">
        <f>AVERAGE(tiff_vert!K25:K34)</f>
        <v>1.7123919129997165</v>
      </c>
      <c r="J22" s="15">
        <f>AVERAGE(tiff_vert!L25:L34)</f>
        <v>1.5849959688287674</v>
      </c>
      <c r="K22" s="13">
        <f>AVERAGE(tiff_hor!I25:I34)</f>
        <v>1.6469321332809113</v>
      </c>
      <c r="L22" s="14">
        <f>AVERAGE(tiff_hor!J25:J34)</f>
        <v>8.2458238729891065</v>
      </c>
      <c r="M22" s="14">
        <f>AVERAGE(tiff_hor!K25:K34)</f>
        <v>1.6469321332809113</v>
      </c>
      <c r="N22" s="15">
        <f>AVERAGE(tiff_hor!L25:L34)</f>
        <v>1.4394936219845589</v>
      </c>
      <c r="O22" s="13">
        <f>AVERAGE(C22,G22,K22)</f>
        <v>1.7600163135017315</v>
      </c>
      <c r="P22" s="14">
        <f t="shared" si="20"/>
        <v>10.126602906240231</v>
      </c>
      <c r="Q22" s="14">
        <f t="shared" si="21"/>
        <v>1.7600163135017315</v>
      </c>
      <c r="R22" s="15">
        <f t="shared" si="22"/>
        <v>1.7407838648133513</v>
      </c>
    </row>
    <row r="23" spans="1:18" x14ac:dyDescent="0.2">
      <c r="A23" t="s">
        <v>46</v>
      </c>
      <c r="B23" s="20" t="s">
        <v>27</v>
      </c>
      <c r="C23" s="13">
        <f>_xlfn.STDEV.S(tiff_grande!I25:I34)</f>
        <v>0.49837128952435178</v>
      </c>
      <c r="D23" s="14">
        <f>_xlfn.STDEV.S(tiff_grande!J25:J34)</f>
        <v>6.2747045707814202</v>
      </c>
      <c r="E23" s="14">
        <f>_xlfn.STDEV.S(tiff_grande!K25:K34)</f>
        <v>0.49837128952435178</v>
      </c>
      <c r="F23" s="15">
        <f>_xlfn.STDEV.S(tiff_grande!L25:L34)</f>
        <v>0.77876370399615913</v>
      </c>
      <c r="G23" s="13">
        <f>_xlfn.STDEV.S(tiff_vert!I25:I34)</f>
        <v>0.38280710732555523</v>
      </c>
      <c r="H23" s="14">
        <f>_xlfn.STDEV.S(tiff_vert!J25:J34)</f>
        <v>3.5125018195938966</v>
      </c>
      <c r="I23" s="14">
        <f>_xlfn.STDEV.S(tiff_vert!K25:K34)</f>
        <v>0.38280710732555523</v>
      </c>
      <c r="J23" s="15">
        <f>_xlfn.STDEV.S(tiff_vert!L25:L34)</f>
        <v>0.43908333982734732</v>
      </c>
      <c r="K23" s="13">
        <f>_xlfn.STDEV.S(tiff_hor!I25:I34)</f>
        <v>0.34627559077252013</v>
      </c>
      <c r="L23" s="14">
        <f>_xlfn.STDEV.S(tiff_hor!J25:J34)</f>
        <v>2.7259638715573735</v>
      </c>
      <c r="M23" s="14">
        <f>_xlfn.STDEV.S(tiff_hor!K25:K34)</f>
        <v>0.34627559077252013</v>
      </c>
      <c r="N23" s="15">
        <f>_xlfn.STDEV.S(tiff_hor!L25:L34)</f>
        <v>0.43307044887724572</v>
      </c>
      <c r="O23" s="13">
        <f t="shared" ref="O23:O34" si="23">AVERAGE(C23,G23,K23)</f>
        <v>0.40915132920747571</v>
      </c>
      <c r="P23" s="14">
        <f t="shared" si="20"/>
        <v>4.171056753977564</v>
      </c>
      <c r="Q23" s="14">
        <f t="shared" si="21"/>
        <v>0.40915132920747571</v>
      </c>
      <c r="R23" s="15">
        <f t="shared" si="22"/>
        <v>0.55030583090025076</v>
      </c>
    </row>
    <row r="24" spans="1:18" x14ac:dyDescent="0.2">
      <c r="A24" t="s">
        <v>46</v>
      </c>
      <c r="B24" s="20" t="s">
        <v>28</v>
      </c>
      <c r="C24" s="13">
        <f>MIN(tiff_grande!I25:I34)</f>
        <v>1.271298069800419</v>
      </c>
      <c r="D24" s="14">
        <f>MIN(tiff_grande!J25:J34)</f>
        <v>4.879599307470083</v>
      </c>
      <c r="E24" s="14">
        <f>MIN(tiff_grande!K25:K34)</f>
        <v>1.271298069800419</v>
      </c>
      <c r="F24" s="15">
        <f>MIN(tiff_grande!L25:L34)</f>
        <v>0.91021984200849793</v>
      </c>
      <c r="G24" s="13">
        <f>MIN(tiff_vert!I25:I34)</f>
        <v>1.2695194325364643</v>
      </c>
      <c r="H24" s="14">
        <f>MIN(tiff_vert!J25:J34)</f>
        <v>5.2791755888650966</v>
      </c>
      <c r="I24" s="14">
        <f>MIN(tiff_vert!K25:K34)</f>
        <v>1.2695194325364643</v>
      </c>
      <c r="J24" s="15">
        <f>MIN(tiff_vert!L25:L34)</f>
        <v>0.90047370763654866</v>
      </c>
      <c r="K24" s="13">
        <f>MIN(tiff_hor!I25:I34)</f>
        <v>1.2908043720138753</v>
      </c>
      <c r="L24" s="14">
        <f>MIN(tiff_hor!J25:J34)</f>
        <v>5.196890645586298</v>
      </c>
      <c r="M24" s="14">
        <f>MIN(tiff_hor!K25:K34)</f>
        <v>1.2908043720138753</v>
      </c>
      <c r="N24" s="15">
        <f>MIN(tiff_hor!L25:L34)</f>
        <v>0.95906832803974262</v>
      </c>
      <c r="O24" s="13">
        <f t="shared" si="23"/>
        <v>1.2772072914502528</v>
      </c>
      <c r="P24" s="14">
        <f t="shared" si="20"/>
        <v>5.1185551806404925</v>
      </c>
      <c r="Q24" s="14">
        <f t="shared" si="21"/>
        <v>1.2772072914502528</v>
      </c>
      <c r="R24" s="15">
        <f t="shared" si="22"/>
        <v>0.92325395922826303</v>
      </c>
    </row>
    <row r="25" spans="1:18" x14ac:dyDescent="0.2">
      <c r="A25" t="s">
        <v>46</v>
      </c>
      <c r="B25" s="20" t="s">
        <v>29</v>
      </c>
      <c r="C25" s="13">
        <f>_xlfn.QUARTILE.EXC(tiff_grande!I25:I34,1)</f>
        <v>1.5767804812694766</v>
      </c>
      <c r="D25" s="14">
        <f>_xlfn.QUARTILE.EXC(tiff_grande!J25:J34,1)</f>
        <v>8.114852417049546</v>
      </c>
      <c r="E25" s="14">
        <f>_xlfn.QUARTILE.EXC(tiff_grande!K25:K34,1)</f>
        <v>1.5767804812694766</v>
      </c>
      <c r="F25" s="15">
        <f>_xlfn.QUARTILE.EXC(tiff_grande!L25:L34,1)</f>
        <v>1.7897192252795087</v>
      </c>
      <c r="G25" s="13">
        <f>_xlfn.QUARTILE.EXC(tiff_vert!I25:I34,1)</f>
        <v>1.3933961511064672</v>
      </c>
      <c r="H25" s="14">
        <f>_xlfn.QUARTILE.EXC(tiff_vert!J25:J34,1)</f>
        <v>7.4232495200845818</v>
      </c>
      <c r="I25" s="14">
        <f>_xlfn.QUARTILE.EXC(tiff_vert!K25:K34,1)</f>
        <v>1.3933961511064672</v>
      </c>
      <c r="J25" s="15">
        <f>_xlfn.QUARTILE.EXC(tiff_vert!L25:L34,1)</f>
        <v>1.2550412297298184</v>
      </c>
      <c r="K25" s="13">
        <f>_xlfn.QUARTILE.EXC(tiff_hor!I25:I34,1)</f>
        <v>1.4052763355750666</v>
      </c>
      <c r="L25" s="14">
        <f>_xlfn.QUARTILE.EXC(tiff_hor!J25:J34,1)</f>
        <v>6.1465035302585456</v>
      </c>
      <c r="M25" s="14">
        <f>_xlfn.QUARTILE.EXC(tiff_hor!K25:K34,1)</f>
        <v>1.4052763355750666</v>
      </c>
      <c r="N25" s="15">
        <f>_xlfn.QUARTILE.EXC(tiff_hor!L25:L34,1)</f>
        <v>1.1634064531083712</v>
      </c>
      <c r="O25" s="13">
        <f t="shared" si="23"/>
        <v>1.458484322650337</v>
      </c>
      <c r="P25" s="14">
        <f t="shared" si="20"/>
        <v>7.2282018224642242</v>
      </c>
      <c r="Q25" s="14">
        <f t="shared" si="21"/>
        <v>1.458484322650337</v>
      </c>
      <c r="R25" s="15">
        <f t="shared" si="22"/>
        <v>1.4027223027058995</v>
      </c>
    </row>
    <row r="26" spans="1:18" x14ac:dyDescent="0.2">
      <c r="A26" t="s">
        <v>46</v>
      </c>
      <c r="B26" s="20" t="s">
        <v>30</v>
      </c>
      <c r="C26" s="13">
        <f>MEDIAN(tiff_grande!I21:I31)</f>
        <v>2.217123001286732</v>
      </c>
      <c r="D26" s="14">
        <f>MEDIAN(tiff_grande!J21:J31)</f>
        <v>12.520759780612046</v>
      </c>
      <c r="E26" s="14">
        <f>MEDIAN(tiff_grande!K21:K31)</f>
        <v>2.217123001286732</v>
      </c>
      <c r="F26" s="15">
        <f>MEDIAN(tiff_grande!L21:L31)</f>
        <v>2.3956532901936054</v>
      </c>
      <c r="G26" s="13">
        <f>MEDIAN(tiff_vert!I25:I34)</f>
        <v>1.6226521216454119</v>
      </c>
      <c r="H26" s="14">
        <f>MEDIAN(tiff_vert!J25:J34)</f>
        <v>9.1306475619989769</v>
      </c>
      <c r="I26" s="14">
        <f>MEDIAN(tiff_vert!K25:K34)</f>
        <v>1.6226521216454119</v>
      </c>
      <c r="J26" s="15">
        <f>MEDIAN(tiff_vert!L25:L34)</f>
        <v>1.5819855764092263</v>
      </c>
      <c r="K26" s="13">
        <f>MEDIAN(tiff_hor!I25:I34)</f>
        <v>1.4877415104669793</v>
      </c>
      <c r="L26" s="14">
        <f>MEDIAN(tiff_hor!J25:J34)</f>
        <v>7.1306714126146939</v>
      </c>
      <c r="M26" s="14">
        <f>MEDIAN(tiff_hor!K25:K34)</f>
        <v>1.4877415104669793</v>
      </c>
      <c r="N26" s="15">
        <f>MEDIAN(tiff_hor!L25:L34)</f>
        <v>1.2900097300338982</v>
      </c>
      <c r="O26" s="13">
        <f t="shared" si="23"/>
        <v>1.7758388777997078</v>
      </c>
      <c r="P26" s="14">
        <f t="shared" si="20"/>
        <v>9.5940262517419068</v>
      </c>
      <c r="Q26" s="14">
        <f t="shared" si="21"/>
        <v>1.7758388777997078</v>
      </c>
      <c r="R26" s="15">
        <f t="shared" si="22"/>
        <v>1.7558828655455769</v>
      </c>
    </row>
    <row r="27" spans="1:18" x14ac:dyDescent="0.2">
      <c r="A27" t="s">
        <v>46</v>
      </c>
      <c r="B27" s="20" t="s">
        <v>31</v>
      </c>
      <c r="C27" s="13">
        <f>_xlfn.QUARTILE.EXC(tiff_grande!I25:I34,3)</f>
        <v>2.2770939704550148</v>
      </c>
      <c r="D27" s="14">
        <f>_xlfn.QUARTILE.EXC(tiff_grande!J25:J34,3)</f>
        <v>15.829267590883898</v>
      </c>
      <c r="E27" s="14">
        <f>_xlfn.QUARTILE.EXC(tiff_grande!K25:K34,3)</f>
        <v>2.2770939704550148</v>
      </c>
      <c r="F27" s="15">
        <f>_xlfn.QUARTILE.EXC(tiff_grande!L25:L34,3)</f>
        <v>2.7131609989887209</v>
      </c>
      <c r="G27" s="13">
        <f>_xlfn.QUARTILE.EXC(tiff_vert!I25:I34,3)</f>
        <v>2.0052459750051859</v>
      </c>
      <c r="H27" s="14">
        <f>_xlfn.QUARTILE.EXC(tiff_vert!J25:J34,3)</f>
        <v>11.776946517668449</v>
      </c>
      <c r="I27" s="14">
        <f>_xlfn.QUARTILE.EXC(tiff_vert!K25:K34,3)</f>
        <v>2.0052459750051859</v>
      </c>
      <c r="J27" s="15">
        <f>_xlfn.QUARTILE.EXC(tiff_vert!L25:L34,3)</f>
        <v>1.9510636424126853</v>
      </c>
      <c r="K27" s="13">
        <f>_xlfn.QUARTILE.EXC(tiff_hor!I25:I34,3)</f>
        <v>1.9216087291212947</v>
      </c>
      <c r="L27" s="14">
        <f>_xlfn.QUARTILE.EXC(tiff_hor!J25:J34,3)</f>
        <v>10.542816087147852</v>
      </c>
      <c r="M27" s="14">
        <f>_xlfn.QUARTILE.EXC(tiff_hor!K25:K34,3)</f>
        <v>1.9216087291212947</v>
      </c>
      <c r="N27" s="15">
        <f>_xlfn.QUARTILE.EXC(tiff_hor!L25:L34,3)</f>
        <v>1.7940457040542843</v>
      </c>
      <c r="O27" s="13">
        <f t="shared" si="23"/>
        <v>2.0679828915271652</v>
      </c>
      <c r="P27" s="14">
        <f t="shared" si="20"/>
        <v>12.716343398566734</v>
      </c>
      <c r="Q27" s="14">
        <f t="shared" si="21"/>
        <v>2.0679828915271652</v>
      </c>
      <c r="R27" s="15">
        <f t="shared" si="22"/>
        <v>2.1527567818185633</v>
      </c>
    </row>
    <row r="28" spans="1:18" x14ac:dyDescent="0.2">
      <c r="A28" t="s">
        <v>46</v>
      </c>
      <c r="B28" s="20" t="s">
        <v>32</v>
      </c>
      <c r="C28" s="13">
        <f>MAX(tiff_grande!I25:I34)</f>
        <v>2.940029673136634</v>
      </c>
      <c r="D28" s="14">
        <f>MAX(tiff_grande!J25:J34)</f>
        <v>26.639715053912465</v>
      </c>
      <c r="E28" s="14">
        <f>MAX(tiff_grande!K25:K34)</f>
        <v>2.940029673136634</v>
      </c>
      <c r="F28" s="15">
        <f>MAX(tiff_grande!L25:L34)</f>
        <v>3.7992196641472438</v>
      </c>
      <c r="G28" s="13">
        <f>MAX(tiff_vert!I25:I34)</f>
        <v>2.3826954672852034</v>
      </c>
      <c r="H28" s="14">
        <f>MAX(tiff_vert!J25:J34)</f>
        <v>16.996725267149259</v>
      </c>
      <c r="I28" s="14">
        <f>MAX(tiff_vert!K25:K34)</f>
        <v>2.3826954672852034</v>
      </c>
      <c r="J28" s="15">
        <f>MAX(tiff_vert!L25:L34)</f>
        <v>2.2158682365630056</v>
      </c>
      <c r="K28" s="13">
        <f>MAX(tiff_hor!I25:I34)</f>
        <v>2.3079857697888873</v>
      </c>
      <c r="L28" s="14">
        <f>MAX(tiff_hor!J25:J34)</f>
        <v>12.676565111196812</v>
      </c>
      <c r="M28" s="14">
        <f>MAX(tiff_hor!K25:K34)</f>
        <v>2.3079857697888873</v>
      </c>
      <c r="N28" s="15">
        <f>MAX(tiff_hor!L25:L34)</f>
        <v>2.2365335329205505</v>
      </c>
      <c r="O28" s="13">
        <f t="shared" si="23"/>
        <v>2.543570303403575</v>
      </c>
      <c r="P28" s="14">
        <f t="shared" si="20"/>
        <v>18.771001810752846</v>
      </c>
      <c r="Q28" s="14">
        <f t="shared" si="21"/>
        <v>2.543570303403575</v>
      </c>
      <c r="R28" s="15">
        <f t="shared" si="22"/>
        <v>2.7505404778769331</v>
      </c>
    </row>
    <row r="29" spans="1:18" x14ac:dyDescent="0.2">
      <c r="A29" t="s">
        <v>46</v>
      </c>
      <c r="B29" s="20" t="s">
        <v>40</v>
      </c>
      <c r="C29" s="13">
        <f>C25</f>
        <v>1.5767804812694766</v>
      </c>
      <c r="D29" s="14">
        <f t="shared" ref="D29:F29" si="24">D25</f>
        <v>8.114852417049546</v>
      </c>
      <c r="E29" s="14">
        <f t="shared" si="24"/>
        <v>1.5767804812694766</v>
      </c>
      <c r="F29" s="15">
        <f t="shared" si="24"/>
        <v>1.7897192252795087</v>
      </c>
      <c r="G29" s="13">
        <f>G25</f>
        <v>1.3933961511064672</v>
      </c>
      <c r="H29" s="14">
        <f t="shared" ref="H29:J29" si="25">H25</f>
        <v>7.4232495200845818</v>
      </c>
      <c r="I29" s="14">
        <f t="shared" si="25"/>
        <v>1.3933961511064672</v>
      </c>
      <c r="J29" s="15">
        <f t="shared" si="25"/>
        <v>1.2550412297298184</v>
      </c>
      <c r="K29" s="13">
        <f>K25</f>
        <v>1.4052763355750666</v>
      </c>
      <c r="L29" s="14">
        <f t="shared" ref="L29:N29" si="26">L25</f>
        <v>6.1465035302585456</v>
      </c>
      <c r="M29" s="14">
        <f t="shared" si="26"/>
        <v>1.4052763355750666</v>
      </c>
      <c r="N29" s="15">
        <f t="shared" si="26"/>
        <v>1.1634064531083712</v>
      </c>
      <c r="O29" s="13">
        <f t="shared" si="23"/>
        <v>1.458484322650337</v>
      </c>
      <c r="P29" s="14">
        <f t="shared" si="20"/>
        <v>7.2282018224642242</v>
      </c>
      <c r="Q29" s="14">
        <f t="shared" si="21"/>
        <v>1.458484322650337</v>
      </c>
      <c r="R29" s="15">
        <f t="shared" si="22"/>
        <v>1.4027223027058995</v>
      </c>
    </row>
    <row r="30" spans="1:18" x14ac:dyDescent="0.2">
      <c r="A30" t="s">
        <v>46</v>
      </c>
      <c r="B30" s="20" t="s">
        <v>33</v>
      </c>
      <c r="C30" s="13">
        <f>C26-C25</f>
        <v>0.64034252001725545</v>
      </c>
      <c r="D30" s="14">
        <f t="shared" ref="D30:F30" si="27">D26-D25</f>
        <v>4.4059073635625001</v>
      </c>
      <c r="E30" s="14">
        <f t="shared" si="27"/>
        <v>0.64034252001725545</v>
      </c>
      <c r="F30" s="15">
        <f t="shared" si="27"/>
        <v>0.60593406491409674</v>
      </c>
      <c r="G30" s="13">
        <f>G26-G25</f>
        <v>0.22925597053894475</v>
      </c>
      <c r="H30" s="14">
        <f t="shared" ref="H30:J30" si="28">H26-H25</f>
        <v>1.707398041914395</v>
      </c>
      <c r="I30" s="14">
        <f t="shared" si="28"/>
        <v>0.22925597053894475</v>
      </c>
      <c r="J30" s="15">
        <f t="shared" si="28"/>
        <v>0.32694434667940797</v>
      </c>
      <c r="K30" s="13">
        <f>K26-K25</f>
        <v>8.246517489191274E-2</v>
      </c>
      <c r="L30" s="14">
        <f t="shared" ref="L30:N30" si="29">L26-L25</f>
        <v>0.98416788235614838</v>
      </c>
      <c r="M30" s="14">
        <f t="shared" si="29"/>
        <v>8.246517489191274E-2</v>
      </c>
      <c r="N30" s="15">
        <f t="shared" si="29"/>
        <v>0.12660327692552698</v>
      </c>
      <c r="O30" s="13">
        <f t="shared" si="23"/>
        <v>0.317354555149371</v>
      </c>
      <c r="P30" s="14">
        <f t="shared" si="20"/>
        <v>2.3658244292776813</v>
      </c>
      <c r="Q30" s="14">
        <f t="shared" si="21"/>
        <v>0.317354555149371</v>
      </c>
      <c r="R30" s="15">
        <f t="shared" si="22"/>
        <v>0.35316056283967723</v>
      </c>
    </row>
    <row r="31" spans="1:18" x14ac:dyDescent="0.2">
      <c r="A31" t="s">
        <v>46</v>
      </c>
      <c r="B31" s="20" t="s">
        <v>34</v>
      </c>
      <c r="C31" s="13">
        <f>C27-C26</f>
        <v>5.9970969168282817E-2</v>
      </c>
      <c r="D31" s="14">
        <f t="shared" ref="D31:F31" si="30">D27-D26</f>
        <v>3.3085078102718519</v>
      </c>
      <c r="E31" s="14">
        <f t="shared" si="30"/>
        <v>5.9970969168282817E-2</v>
      </c>
      <c r="F31" s="15">
        <f t="shared" si="30"/>
        <v>0.31750770879511547</v>
      </c>
      <c r="G31" s="13">
        <f>G27-G26</f>
        <v>0.38259385335977392</v>
      </c>
      <c r="H31" s="14">
        <f t="shared" ref="H31:J31" si="31">H27-H26</f>
        <v>2.6462989556694723</v>
      </c>
      <c r="I31" s="14">
        <f t="shared" si="31"/>
        <v>0.38259385335977392</v>
      </c>
      <c r="J31" s="15">
        <f t="shared" si="31"/>
        <v>0.36907806600345894</v>
      </c>
      <c r="K31" s="13">
        <f>K27-K26</f>
        <v>0.43386721865431532</v>
      </c>
      <c r="L31" s="14">
        <f t="shared" ref="L31:N31" si="32">L27-L26</f>
        <v>3.4121446745331578</v>
      </c>
      <c r="M31" s="14">
        <f t="shared" si="32"/>
        <v>0.43386721865431532</v>
      </c>
      <c r="N31" s="15">
        <f t="shared" si="32"/>
        <v>0.50403597402038613</v>
      </c>
      <c r="O31" s="13">
        <f t="shared" si="23"/>
        <v>0.29214401372745735</v>
      </c>
      <c r="P31" s="14">
        <f t="shared" si="20"/>
        <v>3.1223171468248272</v>
      </c>
      <c r="Q31" s="14">
        <f t="shared" si="21"/>
        <v>0.29214401372745735</v>
      </c>
      <c r="R31" s="15">
        <f t="shared" si="22"/>
        <v>0.39687391627298685</v>
      </c>
    </row>
    <row r="32" spans="1:18" x14ac:dyDescent="0.2">
      <c r="A32" t="s">
        <v>46</v>
      </c>
      <c r="B32" s="20" t="s">
        <v>35</v>
      </c>
      <c r="C32" s="13">
        <f>C25-C24</f>
        <v>0.30548241146905752</v>
      </c>
      <c r="D32" s="14">
        <f t="shared" ref="D32:F32" si="33">D25-D24</f>
        <v>3.235253109579463</v>
      </c>
      <c r="E32" s="14">
        <f t="shared" si="33"/>
        <v>0.30548241146905752</v>
      </c>
      <c r="F32" s="15">
        <f t="shared" si="33"/>
        <v>0.87949938327101074</v>
      </c>
      <c r="G32" s="13">
        <f>G25-G24</f>
        <v>0.12387671857000293</v>
      </c>
      <c r="H32" s="14">
        <f t="shared" ref="H32:J32" si="34">H25-H24</f>
        <v>2.1440739312194852</v>
      </c>
      <c r="I32" s="14">
        <f t="shared" si="34"/>
        <v>0.12387671857000293</v>
      </c>
      <c r="J32" s="15">
        <f t="shared" si="34"/>
        <v>0.35456752209326969</v>
      </c>
      <c r="K32" s="13">
        <f>K25-K24</f>
        <v>0.11447196356119127</v>
      </c>
      <c r="L32" s="14">
        <f t="shared" ref="L32:N32" si="35">L25-L24</f>
        <v>0.94961288467224758</v>
      </c>
      <c r="M32" s="14">
        <f t="shared" si="35"/>
        <v>0.11447196356119127</v>
      </c>
      <c r="N32" s="15">
        <f t="shared" si="35"/>
        <v>0.20433812506862858</v>
      </c>
      <c r="O32" s="13">
        <f t="shared" si="23"/>
        <v>0.1812770312000839</v>
      </c>
      <c r="P32" s="14">
        <f t="shared" si="20"/>
        <v>2.1096466418237321</v>
      </c>
      <c r="Q32" s="14">
        <f t="shared" si="21"/>
        <v>0.1812770312000839</v>
      </c>
      <c r="R32" s="15">
        <f t="shared" si="22"/>
        <v>0.47946834347763634</v>
      </c>
    </row>
    <row r="33" spans="1:18" x14ac:dyDescent="0.2">
      <c r="A33" t="s">
        <v>46</v>
      </c>
      <c r="B33" s="20" t="s">
        <v>36</v>
      </c>
      <c r="C33" s="13">
        <f>C28-C27</f>
        <v>0.66293570268161917</v>
      </c>
      <c r="D33" s="14">
        <f t="shared" ref="D33:F33" si="36">D28-D27</f>
        <v>10.810447463028567</v>
      </c>
      <c r="E33" s="14">
        <f t="shared" si="36"/>
        <v>0.66293570268161917</v>
      </c>
      <c r="F33" s="15">
        <f t="shared" si="36"/>
        <v>1.0860586651585229</v>
      </c>
      <c r="G33" s="13">
        <f>G28-G27</f>
        <v>0.37744949228001756</v>
      </c>
      <c r="H33" s="14">
        <f t="shared" ref="H33:J33" si="37">H28-H27</f>
        <v>5.2197787494808097</v>
      </c>
      <c r="I33" s="14">
        <f t="shared" si="37"/>
        <v>0.37744949228001756</v>
      </c>
      <c r="J33" s="15">
        <f t="shared" si="37"/>
        <v>0.26480459415032032</v>
      </c>
      <c r="K33" s="13">
        <f>K28-K27</f>
        <v>0.3863770406675926</v>
      </c>
      <c r="L33" s="14">
        <f t="shared" ref="L33:N33" si="38">L28-L27</f>
        <v>2.1337490240489601</v>
      </c>
      <c r="M33" s="14">
        <f t="shared" si="38"/>
        <v>0.3863770406675926</v>
      </c>
      <c r="N33" s="15">
        <f t="shared" si="38"/>
        <v>0.44248782886626614</v>
      </c>
      <c r="O33" s="13">
        <f t="shared" si="23"/>
        <v>0.47558741187640979</v>
      </c>
      <c r="P33" s="14">
        <f t="shared" si="20"/>
        <v>6.0546584121861118</v>
      </c>
      <c r="Q33" s="14">
        <f t="shared" si="21"/>
        <v>0.47558741187640979</v>
      </c>
      <c r="R33" s="15">
        <f t="shared" si="22"/>
        <v>0.59778369605836978</v>
      </c>
    </row>
    <row r="34" spans="1:18" ht="13.5" thickBot="1" x14ac:dyDescent="0.25">
      <c r="A34" t="s">
        <v>46</v>
      </c>
      <c r="B34" s="21" t="s">
        <v>45</v>
      </c>
      <c r="C34" s="16">
        <f>tiff_grande!I35</f>
        <v>0.35651334369875065</v>
      </c>
      <c r="D34" s="17">
        <f>tiff_grande!J35</f>
        <v>4.4886532476341854</v>
      </c>
      <c r="E34" s="17">
        <f>tiff_grande!K35</f>
        <v>0.35651334369875065</v>
      </c>
      <c r="F34" s="18">
        <f>tiff_grande!L35</f>
        <v>0.55709399377294699</v>
      </c>
      <c r="G34" s="16">
        <f>tiff_vert!I35</f>
        <v>0.27384370787998941</v>
      </c>
      <c r="H34" s="17">
        <f>tiff_vert!J35</f>
        <v>2.5126924338810199</v>
      </c>
      <c r="I34" s="17">
        <f>tiff_vert!K35</f>
        <v>0.27384370787998941</v>
      </c>
      <c r="J34" s="18">
        <f>tiff_vert!L35</f>
        <v>0.3141012994421572</v>
      </c>
      <c r="K34" s="16">
        <f>tiff_hor!I35</f>
        <v>0.24771063522819406</v>
      </c>
      <c r="L34" s="17">
        <f>tiff_hor!J35</f>
        <v>1.9500370809450975</v>
      </c>
      <c r="M34" s="17">
        <f>tiff_hor!K35</f>
        <v>0.24771063522819406</v>
      </c>
      <c r="N34" s="18">
        <f>tiff_hor!L35</f>
        <v>0.3097999363761535</v>
      </c>
      <c r="O34" s="16">
        <f t="shared" si="23"/>
        <v>0.2926892289356447</v>
      </c>
      <c r="P34" s="17">
        <f t="shared" si="20"/>
        <v>2.9837942541534344</v>
      </c>
      <c r="Q34" s="17">
        <f t="shared" si="21"/>
        <v>0.2926892289356447</v>
      </c>
      <c r="R34" s="18">
        <f t="shared" si="22"/>
        <v>0.39366507653041921</v>
      </c>
    </row>
  </sheetData>
  <mergeCells count="12">
    <mergeCell ref="O2:R2"/>
    <mergeCell ref="O3:R3"/>
    <mergeCell ref="O19:R19"/>
    <mergeCell ref="K2:N2"/>
    <mergeCell ref="K3:N3"/>
    <mergeCell ref="C19:F19"/>
    <mergeCell ref="G19:J19"/>
    <mergeCell ref="K19:N19"/>
    <mergeCell ref="C2:F2"/>
    <mergeCell ref="C3:F3"/>
    <mergeCell ref="G2:J2"/>
    <mergeCell ref="G3:J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N1" workbookViewId="0">
      <selection activeCell="X2" sqref="X2"/>
    </sheetView>
  </sheetViews>
  <sheetFormatPr defaultColWidth="11.5703125" defaultRowHeight="12.75" x14ac:dyDescent="0.2"/>
  <cols>
    <col min="2" max="2" width="15.7109375" customWidth="1"/>
  </cols>
  <sheetData>
    <row r="1" spans="1:14" x14ac:dyDescent="0.2">
      <c r="A1" s="26" t="s">
        <v>0</v>
      </c>
      <c r="B1" s="26"/>
      <c r="C1" s="26"/>
      <c r="D1" s="26"/>
      <c r="E1" s="26"/>
      <c r="F1" s="26"/>
      <c r="G1" s="26"/>
      <c r="N1" t="s">
        <v>1</v>
      </c>
    </row>
    <row r="2" spans="1:14" x14ac:dyDescent="0.2">
      <c r="A2" s="1"/>
      <c r="I2" t="s">
        <v>2</v>
      </c>
    </row>
    <row r="3" spans="1:14" x14ac:dyDescent="0.2">
      <c r="B3" s="2"/>
      <c r="C3" s="25" t="s">
        <v>3</v>
      </c>
      <c r="D3" s="25"/>
      <c r="E3" s="25"/>
      <c r="F3" s="25"/>
      <c r="G3" s="2"/>
      <c r="I3" s="25" t="s">
        <v>3</v>
      </c>
      <c r="J3" s="25"/>
      <c r="K3" s="25"/>
      <c r="L3" s="25"/>
      <c r="M3" s="2"/>
    </row>
    <row r="4" spans="1:14" x14ac:dyDescent="0.2">
      <c r="B4" s="2"/>
      <c r="C4" s="25">
        <v>50</v>
      </c>
      <c r="D4" s="25"/>
      <c r="E4" s="25">
        <v>100</v>
      </c>
      <c r="F4" s="25"/>
      <c r="G4" s="3" t="s">
        <v>3</v>
      </c>
      <c r="I4" s="25">
        <v>50</v>
      </c>
      <c r="J4" s="25"/>
      <c r="K4" s="25">
        <v>100</v>
      </c>
      <c r="L4" s="25"/>
      <c r="M4" s="3" t="s">
        <v>3</v>
      </c>
      <c r="N4" s="4"/>
    </row>
    <row r="5" spans="1:14" x14ac:dyDescent="0.2">
      <c r="B5" s="3" t="s">
        <v>4</v>
      </c>
      <c r="C5" s="3" t="s">
        <v>5</v>
      </c>
      <c r="D5" s="3" t="s">
        <v>6</v>
      </c>
      <c r="E5" s="3" t="s">
        <v>5</v>
      </c>
      <c r="F5" s="3" t="s">
        <v>6</v>
      </c>
      <c r="G5" s="3" t="s">
        <v>7</v>
      </c>
      <c r="I5" s="3" t="s">
        <v>5</v>
      </c>
      <c r="J5" s="3" t="s">
        <v>6</v>
      </c>
      <c r="K5" s="3" t="s">
        <v>5</v>
      </c>
      <c r="L5" s="3" t="s">
        <v>6</v>
      </c>
      <c r="M5" s="3" t="s">
        <v>7</v>
      </c>
      <c r="N5" s="4"/>
    </row>
    <row r="6" spans="1:14" x14ac:dyDescent="0.2">
      <c r="A6" s="3" t="s">
        <v>8</v>
      </c>
      <c r="B6" s="5">
        <v>5769893</v>
      </c>
      <c r="C6" s="5">
        <v>2859112</v>
      </c>
      <c r="D6" s="5">
        <v>489320</v>
      </c>
      <c r="E6" s="5">
        <v>2859112</v>
      </c>
      <c r="F6" s="5">
        <v>2367584</v>
      </c>
      <c r="I6" s="6">
        <f t="shared" ref="I6:I15" si="0">B6/C6</f>
        <v>2.0180716949878144</v>
      </c>
      <c r="J6" s="6">
        <f t="shared" ref="J6:J15" si="1">B6/D6</f>
        <v>11.791655767187116</v>
      </c>
      <c r="K6" s="6">
        <f t="shared" ref="K6:K15" si="2">B6/E6</f>
        <v>2.0180716949878144</v>
      </c>
      <c r="L6" s="6">
        <f t="shared" ref="L6:L14" si="3">B6/F6</f>
        <v>2.4370383479530187</v>
      </c>
      <c r="M6" s="4"/>
      <c r="N6" s="4"/>
    </row>
    <row r="7" spans="1:14" x14ac:dyDescent="0.2">
      <c r="A7" s="3" t="s">
        <v>9</v>
      </c>
      <c r="B7" s="5">
        <v>5769949</v>
      </c>
      <c r="C7" s="5">
        <v>3363744</v>
      </c>
      <c r="D7" s="5">
        <v>660890</v>
      </c>
      <c r="E7" s="5">
        <v>3363744</v>
      </c>
      <c r="F7" s="5">
        <v>3539162</v>
      </c>
      <c r="I7" s="6">
        <f t="shared" si="0"/>
        <v>1.7153353525119628</v>
      </c>
      <c r="J7" s="6">
        <f t="shared" si="1"/>
        <v>8.7305739230431687</v>
      </c>
      <c r="K7" s="6">
        <f t="shared" si="2"/>
        <v>1.7153353525119628</v>
      </c>
      <c r="L7" s="6">
        <f t="shared" si="3"/>
        <v>1.6303150293770108</v>
      </c>
      <c r="M7" s="7"/>
      <c r="N7" s="4"/>
    </row>
    <row r="8" spans="1:14" x14ac:dyDescent="0.2">
      <c r="A8" s="3" t="s">
        <v>10</v>
      </c>
      <c r="B8" s="5">
        <v>5769893</v>
      </c>
      <c r="C8" s="5">
        <v>3058044</v>
      </c>
      <c r="D8" s="5">
        <v>521598</v>
      </c>
      <c r="E8" s="5">
        <v>3058044</v>
      </c>
      <c r="F8" s="5">
        <v>3147710</v>
      </c>
      <c r="I8" s="6">
        <f t="shared" si="0"/>
        <v>1.8867920147649935</v>
      </c>
      <c r="J8" s="6">
        <f t="shared" si="1"/>
        <v>11.061953841847552</v>
      </c>
      <c r="K8" s="6">
        <f t="shared" si="2"/>
        <v>1.8867920147649935</v>
      </c>
      <c r="L8" s="6">
        <f t="shared" si="3"/>
        <v>1.8330446578623825</v>
      </c>
      <c r="M8" s="7"/>
      <c r="N8" s="4"/>
    </row>
    <row r="9" spans="1:14" x14ac:dyDescent="0.2">
      <c r="A9" s="3" t="s">
        <v>11</v>
      </c>
      <c r="B9" s="5">
        <v>5769892</v>
      </c>
      <c r="C9" s="5">
        <v>2046988</v>
      </c>
      <c r="D9" s="5">
        <v>216460</v>
      </c>
      <c r="E9" s="5">
        <v>2046988</v>
      </c>
      <c r="F9" s="5">
        <v>1765536</v>
      </c>
      <c r="I9" s="6">
        <f t="shared" si="0"/>
        <v>2.8187229236321856</v>
      </c>
      <c r="J9" s="6">
        <f t="shared" si="1"/>
        <v>26.655696202531647</v>
      </c>
      <c r="K9" s="6">
        <f t="shared" si="2"/>
        <v>2.8187229236321856</v>
      </c>
      <c r="L9" s="6">
        <f t="shared" si="3"/>
        <v>3.2680681674007213</v>
      </c>
      <c r="M9" s="7"/>
      <c r="N9" s="4"/>
    </row>
    <row r="10" spans="1:14" x14ac:dyDescent="0.2">
      <c r="A10" s="3" t="s">
        <v>12</v>
      </c>
      <c r="B10" s="5">
        <v>5769893</v>
      </c>
      <c r="C10" s="5">
        <v>2723624</v>
      </c>
      <c r="D10" s="5">
        <v>519830</v>
      </c>
      <c r="E10" s="5">
        <v>2723624</v>
      </c>
      <c r="F10" s="5">
        <v>2787682</v>
      </c>
      <c r="I10" s="6">
        <f t="shared" si="0"/>
        <v>2.118461652562909</v>
      </c>
      <c r="J10" s="6">
        <f t="shared" si="1"/>
        <v>11.099576784718082</v>
      </c>
      <c r="K10" s="6">
        <f t="shared" si="2"/>
        <v>2.118461652562909</v>
      </c>
      <c r="L10" s="6">
        <f t="shared" si="3"/>
        <v>2.0697816321947768</v>
      </c>
      <c r="M10" s="7"/>
      <c r="N10" s="4"/>
    </row>
    <row r="11" spans="1:14" x14ac:dyDescent="0.2">
      <c r="A11" s="3" t="s">
        <v>13</v>
      </c>
      <c r="B11" s="5">
        <v>5769942</v>
      </c>
      <c r="C11" s="5">
        <v>3535554</v>
      </c>
      <c r="D11" s="5">
        <v>704048</v>
      </c>
      <c r="E11" s="5">
        <v>3535554</v>
      </c>
      <c r="F11" s="5">
        <v>3292956</v>
      </c>
      <c r="I11" s="6">
        <f t="shared" si="0"/>
        <v>1.631976770825732</v>
      </c>
      <c r="J11" s="6">
        <f t="shared" si="1"/>
        <v>8.1953815648933031</v>
      </c>
      <c r="K11" s="6">
        <f t="shared" si="2"/>
        <v>1.631976770825732</v>
      </c>
      <c r="L11" s="6">
        <f t="shared" si="3"/>
        <v>1.7522074391519353</v>
      </c>
      <c r="M11" s="7"/>
      <c r="N11" s="4"/>
    </row>
    <row r="12" spans="1:14" x14ac:dyDescent="0.2">
      <c r="A12" s="3" t="s">
        <v>14</v>
      </c>
      <c r="B12" s="5">
        <v>5769893</v>
      </c>
      <c r="C12" s="5">
        <v>2654710</v>
      </c>
      <c r="D12" s="5">
        <v>386534</v>
      </c>
      <c r="E12" s="5">
        <v>2654710</v>
      </c>
      <c r="F12" s="5">
        <v>2519652</v>
      </c>
      <c r="I12" s="6">
        <f t="shared" si="0"/>
        <v>2.1734551043240127</v>
      </c>
      <c r="J12" s="6">
        <f t="shared" si="1"/>
        <v>14.927258662886059</v>
      </c>
      <c r="K12" s="6">
        <f t="shared" si="2"/>
        <v>2.1734551043240127</v>
      </c>
      <c r="L12" s="6">
        <f t="shared" si="3"/>
        <v>2.2899563114271335</v>
      </c>
      <c r="M12" s="7"/>
      <c r="N12" s="4"/>
    </row>
    <row r="13" spans="1:14" x14ac:dyDescent="0.2">
      <c r="A13" s="3" t="s">
        <v>15</v>
      </c>
      <c r="B13" s="5">
        <v>5769895</v>
      </c>
      <c r="C13" s="5">
        <v>3255866</v>
      </c>
      <c r="D13" s="5">
        <v>709118</v>
      </c>
      <c r="E13" s="5">
        <v>3255866</v>
      </c>
      <c r="F13" s="5">
        <v>3298644</v>
      </c>
      <c r="I13" s="6">
        <f t="shared" si="0"/>
        <v>1.7721537065714621</v>
      </c>
      <c r="J13" s="6">
        <f t="shared" si="1"/>
        <v>8.1367205458047884</v>
      </c>
      <c r="K13" s="6">
        <f t="shared" si="2"/>
        <v>1.7721537065714621</v>
      </c>
      <c r="L13" s="6">
        <f t="shared" si="3"/>
        <v>1.7491717808893594</v>
      </c>
      <c r="M13" s="7"/>
      <c r="N13" s="4"/>
    </row>
    <row r="14" spans="1:14" x14ac:dyDescent="0.2">
      <c r="A14" s="3" t="s">
        <v>16</v>
      </c>
      <c r="B14" s="5">
        <v>5769942</v>
      </c>
      <c r="C14" s="5">
        <v>2585184</v>
      </c>
      <c r="D14" s="5">
        <v>371662</v>
      </c>
      <c r="E14" s="5">
        <v>2585184</v>
      </c>
      <c r="F14" s="5">
        <v>2524050</v>
      </c>
      <c r="I14" s="6">
        <f t="shared" si="0"/>
        <v>2.2319270117716958</v>
      </c>
      <c r="J14" s="6">
        <f t="shared" si="1"/>
        <v>15.524702552319043</v>
      </c>
      <c r="K14" s="6">
        <f t="shared" si="2"/>
        <v>2.2319270117716958</v>
      </c>
      <c r="L14" s="6">
        <f t="shared" si="3"/>
        <v>2.2859856183514591</v>
      </c>
      <c r="M14" s="7"/>
      <c r="N14" s="4"/>
    </row>
    <row r="15" spans="1:14" x14ac:dyDescent="0.2">
      <c r="A15" s="3" t="s">
        <v>17</v>
      </c>
      <c r="B15" s="5">
        <v>5769893</v>
      </c>
      <c r="C15" s="5">
        <v>4402216</v>
      </c>
      <c r="D15" s="5">
        <v>1067416</v>
      </c>
      <c r="E15" s="5">
        <v>4402216</v>
      </c>
      <c r="F15" s="5">
        <v>4672762</v>
      </c>
      <c r="I15" s="6">
        <f t="shared" si="0"/>
        <v>1.3106792124693563</v>
      </c>
      <c r="J15" s="6">
        <f t="shared" si="1"/>
        <v>5.4054773396688827</v>
      </c>
      <c r="K15" s="6">
        <f t="shared" si="2"/>
        <v>1.3106792124693563</v>
      </c>
      <c r="L15" s="6">
        <f>C15/F15</f>
        <v>0.94210148088004486</v>
      </c>
      <c r="N15" s="4"/>
    </row>
    <row r="16" spans="1:14" x14ac:dyDescent="0.2">
      <c r="H16" s="23" t="s">
        <v>20</v>
      </c>
      <c r="I16" s="9">
        <f>_xlfn.CONFIDENCE.T(0.05, _xlfn.STDEV.S(I6:I15), 10)</f>
        <v>0.29345295238366853</v>
      </c>
      <c r="J16" s="9">
        <f t="shared" ref="J16:L16" si="4">_xlfn.CONFIDENCE.T(0.05, _xlfn.STDEV.S(J6:J15), 10)</f>
        <v>4.2712861013057237</v>
      </c>
      <c r="K16" s="9">
        <f t="shared" si="4"/>
        <v>0.29345295238366853</v>
      </c>
      <c r="L16" s="9">
        <f t="shared" si="4"/>
        <v>0.43781155605347388</v>
      </c>
      <c r="N16" s="4"/>
    </row>
    <row r="17" spans="1:14" x14ac:dyDescent="0.2">
      <c r="H17" s="24"/>
      <c r="I17" s="9"/>
      <c r="J17" s="9"/>
      <c r="K17" s="9"/>
      <c r="L17" s="9"/>
    </row>
    <row r="20" spans="1:14" x14ac:dyDescent="0.2">
      <c r="N20" s="4"/>
    </row>
    <row r="21" spans="1:14" x14ac:dyDescent="0.2">
      <c r="I21" t="s">
        <v>2</v>
      </c>
    </row>
    <row r="22" spans="1:14" x14ac:dyDescent="0.2">
      <c r="B22" s="2"/>
      <c r="C22" s="25" t="s">
        <v>3</v>
      </c>
      <c r="D22" s="25"/>
      <c r="E22" s="25"/>
      <c r="F22" s="25"/>
      <c r="G22" s="2"/>
      <c r="I22" s="25" t="s">
        <v>3</v>
      </c>
      <c r="J22" s="25"/>
      <c r="K22" s="25"/>
      <c r="L22" s="25"/>
      <c r="M22" s="2"/>
      <c r="N22" s="4"/>
    </row>
    <row r="23" spans="1:14" x14ac:dyDescent="0.2">
      <c r="B23" s="2"/>
      <c r="C23" s="25">
        <v>50</v>
      </c>
      <c r="D23" s="25"/>
      <c r="E23" s="25">
        <v>100</v>
      </c>
      <c r="F23" s="25"/>
      <c r="G23" s="3" t="s">
        <v>3</v>
      </c>
      <c r="I23" s="25">
        <v>50</v>
      </c>
      <c r="J23" s="25"/>
      <c r="K23" s="25">
        <v>100</v>
      </c>
      <c r="L23" s="25"/>
      <c r="M23" s="3" t="s">
        <v>3</v>
      </c>
      <c r="N23" s="4"/>
    </row>
    <row r="24" spans="1:14" x14ac:dyDescent="0.2">
      <c r="B24" s="3" t="s">
        <v>4</v>
      </c>
      <c r="C24" s="3" t="s">
        <v>5</v>
      </c>
      <c r="D24" s="3" t="s">
        <v>6</v>
      </c>
      <c r="E24" s="3" t="s">
        <v>5</v>
      </c>
      <c r="F24" s="3" t="s">
        <v>6</v>
      </c>
      <c r="G24" s="3" t="s">
        <v>7</v>
      </c>
      <c r="I24" s="3" t="s">
        <v>5</v>
      </c>
      <c r="J24" s="3" t="s">
        <v>6</v>
      </c>
      <c r="K24" s="3" t="s">
        <v>5</v>
      </c>
      <c r="L24" s="3" t="s">
        <v>6</v>
      </c>
      <c r="M24" s="3" t="s">
        <v>7</v>
      </c>
      <c r="N24" s="4"/>
    </row>
    <row r="25" spans="1:14" x14ac:dyDescent="0.2">
      <c r="A25" s="3" t="s">
        <v>8</v>
      </c>
      <c r="B25" s="5">
        <v>1922162</v>
      </c>
      <c r="C25" s="5">
        <v>834974</v>
      </c>
      <c r="D25" s="5">
        <v>153518</v>
      </c>
      <c r="E25" s="5">
        <v>834974</v>
      </c>
      <c r="F25" s="5">
        <v>717544</v>
      </c>
      <c r="I25" s="6">
        <f t="shared" ref="I25:I34" si="5">B25/C25</f>
        <v>2.3020621001372499</v>
      </c>
      <c r="J25" s="6">
        <f t="shared" ref="J25:J34" si="6">B25/D25</f>
        <v>12.520759780612046</v>
      </c>
      <c r="K25" s="6">
        <f t="shared" ref="K25:K34" si="7">B25/E25</f>
        <v>2.3020621001372499</v>
      </c>
      <c r="L25" s="6">
        <f t="shared" ref="L25:L33" si="8">B25/F25</f>
        <v>2.6788071532895543</v>
      </c>
      <c r="M25" s="4"/>
    </row>
    <row r="26" spans="1:14" x14ac:dyDescent="0.2">
      <c r="A26" s="3" t="s">
        <v>9</v>
      </c>
      <c r="B26" s="5">
        <v>1922162</v>
      </c>
      <c r="C26" s="5">
        <v>1177532</v>
      </c>
      <c r="D26" s="5">
        <v>205306</v>
      </c>
      <c r="E26" s="5">
        <v>1177532</v>
      </c>
      <c r="F26" s="5">
        <v>1088204</v>
      </c>
      <c r="I26" s="6">
        <f t="shared" si="5"/>
        <v>1.63236498031476</v>
      </c>
      <c r="J26" s="6">
        <f t="shared" si="6"/>
        <v>9.3624248682454478</v>
      </c>
      <c r="K26" s="6">
        <f t="shared" si="7"/>
        <v>1.63236498031476</v>
      </c>
      <c r="L26" s="6">
        <f t="shared" si="8"/>
        <v>1.7663618218642827</v>
      </c>
      <c r="M26" s="7"/>
      <c r="N26" s="4"/>
    </row>
    <row r="27" spans="1:14" x14ac:dyDescent="0.2">
      <c r="A27" s="3" t="s">
        <v>10</v>
      </c>
      <c r="B27" s="5">
        <v>1922162</v>
      </c>
      <c r="C27" s="5">
        <v>1018052</v>
      </c>
      <c r="D27" s="5">
        <v>163032</v>
      </c>
      <c r="E27" s="5">
        <v>1018052</v>
      </c>
      <c r="F27" s="5">
        <v>932682</v>
      </c>
      <c r="I27" s="6">
        <f t="shared" si="5"/>
        <v>1.8880784085685212</v>
      </c>
      <c r="J27" s="6">
        <f t="shared" si="6"/>
        <v>11.790090289023015</v>
      </c>
      <c r="K27" s="6">
        <f t="shared" si="7"/>
        <v>1.8880784085685212</v>
      </c>
      <c r="L27" s="6">
        <f t="shared" si="8"/>
        <v>2.0608974977537895</v>
      </c>
      <c r="M27" s="7"/>
    </row>
    <row r="28" spans="1:14" x14ac:dyDescent="0.2">
      <c r="A28" s="3" t="s">
        <v>11</v>
      </c>
      <c r="B28" s="5">
        <v>1922162</v>
      </c>
      <c r="C28" s="5">
        <v>653790</v>
      </c>
      <c r="D28" s="5">
        <v>72154</v>
      </c>
      <c r="E28" s="5">
        <v>653790</v>
      </c>
      <c r="F28" s="5">
        <v>505936</v>
      </c>
      <c r="I28" s="6">
        <f t="shared" si="5"/>
        <v>2.940029673136634</v>
      </c>
      <c r="J28" s="6">
        <f t="shared" si="6"/>
        <v>26.639715053912465</v>
      </c>
      <c r="K28" s="6">
        <f t="shared" si="7"/>
        <v>2.940029673136634</v>
      </c>
      <c r="L28" s="6">
        <f t="shared" si="8"/>
        <v>3.7992196641472438</v>
      </c>
      <c r="M28" s="7"/>
      <c r="N28" s="4"/>
    </row>
    <row r="29" spans="1:14" x14ac:dyDescent="0.2">
      <c r="A29" s="3" t="s">
        <v>12</v>
      </c>
      <c r="B29" s="5">
        <v>1922162</v>
      </c>
      <c r="C29" s="5">
        <v>887640</v>
      </c>
      <c r="D29" s="5">
        <v>126402</v>
      </c>
      <c r="E29" s="5">
        <v>887640</v>
      </c>
      <c r="F29" s="5">
        <v>802354</v>
      </c>
      <c r="I29" s="6">
        <f t="shared" si="5"/>
        <v>2.1654747420125275</v>
      </c>
      <c r="J29" s="6">
        <f t="shared" si="6"/>
        <v>15.20673723517033</v>
      </c>
      <c r="K29" s="6">
        <f t="shared" si="7"/>
        <v>2.1654747420125275</v>
      </c>
      <c r="L29" s="6">
        <f t="shared" si="8"/>
        <v>2.3956532901936054</v>
      </c>
      <c r="M29" s="7"/>
    </row>
    <row r="30" spans="1:14" x14ac:dyDescent="0.2">
      <c r="A30" s="3" t="s">
        <v>13</v>
      </c>
      <c r="B30" s="5">
        <v>1922162</v>
      </c>
      <c r="C30" s="5">
        <v>1195124</v>
      </c>
      <c r="D30" s="5">
        <v>231314</v>
      </c>
      <c r="E30" s="5">
        <v>1195124</v>
      </c>
      <c r="F30" s="5">
        <v>1067786</v>
      </c>
      <c r="I30" s="6">
        <f t="shared" si="5"/>
        <v>1.6083368755041318</v>
      </c>
      <c r="J30" s="6">
        <f t="shared" si="6"/>
        <v>8.3097521118479634</v>
      </c>
      <c r="K30" s="6">
        <f t="shared" si="7"/>
        <v>1.6083368755041318</v>
      </c>
      <c r="L30" s="6">
        <f t="shared" si="8"/>
        <v>1.8001378553380547</v>
      </c>
      <c r="M30" s="7"/>
    </row>
    <row r="31" spans="1:14" x14ac:dyDescent="0.2">
      <c r="A31" s="3" t="s">
        <v>14</v>
      </c>
      <c r="B31" s="5">
        <v>1922162</v>
      </c>
      <c r="C31" s="5">
        <v>847226</v>
      </c>
      <c r="D31" s="5">
        <v>108616</v>
      </c>
      <c r="E31" s="5">
        <v>847226</v>
      </c>
      <c r="F31" s="5">
        <v>682532</v>
      </c>
      <c r="I31" s="6">
        <f t="shared" si="5"/>
        <v>2.2687712605609365</v>
      </c>
      <c r="J31" s="6">
        <f t="shared" si="6"/>
        <v>17.696858658024599</v>
      </c>
      <c r="K31" s="6">
        <f t="shared" si="7"/>
        <v>2.2687712605609365</v>
      </c>
      <c r="L31" s="6">
        <f t="shared" si="8"/>
        <v>2.8162225360862201</v>
      </c>
      <c r="M31" s="7"/>
    </row>
    <row r="32" spans="1:14" x14ac:dyDescent="0.2">
      <c r="A32" s="3" t="s">
        <v>15</v>
      </c>
      <c r="B32" s="5">
        <v>1922162</v>
      </c>
      <c r="C32" s="5">
        <v>1165850</v>
      </c>
      <c r="D32" s="5">
        <v>204752</v>
      </c>
      <c r="E32" s="5">
        <v>1165850</v>
      </c>
      <c r="F32" s="5">
        <v>1069350</v>
      </c>
      <c r="I32" s="6">
        <f t="shared" si="5"/>
        <v>1.6487215336449801</v>
      </c>
      <c r="J32" s="6">
        <f t="shared" si="6"/>
        <v>9.3877568961475344</v>
      </c>
      <c r="K32" s="6">
        <f t="shared" si="7"/>
        <v>1.6487215336449801</v>
      </c>
      <c r="L32" s="6">
        <f t="shared" si="8"/>
        <v>1.7975050264179173</v>
      </c>
      <c r="M32" s="7"/>
    </row>
    <row r="33" spans="1:13" x14ac:dyDescent="0.2">
      <c r="A33" s="3" t="s">
        <v>16</v>
      </c>
      <c r="B33" s="5">
        <v>1922162</v>
      </c>
      <c r="C33" s="5">
        <v>1296908</v>
      </c>
      <c r="D33" s="5">
        <v>255262</v>
      </c>
      <c r="E33" s="5">
        <v>1296908</v>
      </c>
      <c r="F33" s="5">
        <v>983910</v>
      </c>
      <c r="I33" s="6">
        <f t="shared" si="5"/>
        <v>1.4821112985655112</v>
      </c>
      <c r="J33" s="6">
        <f t="shared" si="6"/>
        <v>7.5301533326542929</v>
      </c>
      <c r="K33" s="6">
        <f t="shared" si="7"/>
        <v>1.4821112985655112</v>
      </c>
      <c r="L33" s="6">
        <f t="shared" si="8"/>
        <v>1.9535953491681151</v>
      </c>
      <c r="M33" s="7"/>
    </row>
    <row r="34" spans="1:13" x14ac:dyDescent="0.2">
      <c r="A34" s="3" t="s">
        <v>17</v>
      </c>
      <c r="B34" s="5">
        <v>1922162</v>
      </c>
      <c r="C34" s="5">
        <v>1511968</v>
      </c>
      <c r="D34" s="5">
        <v>393918</v>
      </c>
      <c r="E34" s="5">
        <v>1511968</v>
      </c>
      <c r="F34" s="5">
        <v>1661102</v>
      </c>
      <c r="I34" s="6">
        <f t="shared" si="5"/>
        <v>1.271298069800419</v>
      </c>
      <c r="J34" s="6">
        <f t="shared" si="6"/>
        <v>4.879599307470083</v>
      </c>
      <c r="K34" s="6">
        <f t="shared" si="7"/>
        <v>1.271298069800419</v>
      </c>
      <c r="L34" s="6">
        <f>C34/F34</f>
        <v>0.91021984200849793</v>
      </c>
    </row>
    <row r="35" spans="1:13" x14ac:dyDescent="0.2">
      <c r="H35" s="23" t="s">
        <v>20</v>
      </c>
      <c r="I35" s="9">
        <f>_xlfn.CONFIDENCE.T(0.05, _xlfn.STDEV.S(I25:I34), 10)</f>
        <v>0.35651334369875065</v>
      </c>
      <c r="J35" s="9">
        <f t="shared" ref="J35:L35" si="9">_xlfn.CONFIDENCE.T(0.05, _xlfn.STDEV.S(J25:J34), 10)</f>
        <v>4.4886532476341854</v>
      </c>
      <c r="K35" s="9">
        <f t="shared" si="9"/>
        <v>0.35651334369875065</v>
      </c>
      <c r="L35" s="9">
        <f t="shared" si="9"/>
        <v>0.55709399377294699</v>
      </c>
    </row>
    <row r="36" spans="1:13" x14ac:dyDescent="0.2">
      <c r="H36" s="24"/>
      <c r="I36" s="9"/>
      <c r="J36" s="9"/>
      <c r="K36" s="9"/>
      <c r="L36" s="9"/>
    </row>
  </sheetData>
  <sheetProtection selectLockedCells="1" selectUnlockedCells="1"/>
  <mergeCells count="15">
    <mergeCell ref="A1:G1"/>
    <mergeCell ref="C3:F3"/>
    <mergeCell ref="I3:L3"/>
    <mergeCell ref="C4:D4"/>
    <mergeCell ref="E4:F4"/>
    <mergeCell ref="I4:J4"/>
    <mergeCell ref="K4:L4"/>
    <mergeCell ref="H16:H17"/>
    <mergeCell ref="H35:H36"/>
    <mergeCell ref="C22:F22"/>
    <mergeCell ref="I22:L22"/>
    <mergeCell ref="C23:D23"/>
    <mergeCell ref="E23:F23"/>
    <mergeCell ref="I23:J23"/>
    <mergeCell ref="K23:L23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L10" workbookViewId="0">
      <selection activeCell="H38" sqref="H38"/>
    </sheetView>
  </sheetViews>
  <sheetFormatPr defaultColWidth="11.5703125" defaultRowHeight="12.75" x14ac:dyDescent="0.2"/>
  <cols>
    <col min="2" max="2" width="16" customWidth="1"/>
    <col min="3" max="3" width="11.28515625" customWidth="1"/>
  </cols>
  <sheetData>
    <row r="1" spans="1:18" x14ac:dyDescent="0.2">
      <c r="A1" s="26" t="s">
        <v>18</v>
      </c>
      <c r="B1" s="26"/>
      <c r="C1" s="26"/>
      <c r="D1" s="26"/>
      <c r="E1" s="26"/>
      <c r="F1" s="26"/>
      <c r="G1" s="26"/>
      <c r="N1" t="s">
        <v>1</v>
      </c>
    </row>
    <row r="2" spans="1:18" x14ac:dyDescent="0.2">
      <c r="A2" s="1"/>
      <c r="I2" t="s">
        <v>2</v>
      </c>
    </row>
    <row r="3" spans="1:18" x14ac:dyDescent="0.2">
      <c r="B3" s="2"/>
      <c r="C3" s="25" t="s">
        <v>3</v>
      </c>
      <c r="D3" s="25"/>
      <c r="E3" s="25"/>
      <c r="F3" s="25"/>
      <c r="G3" s="2"/>
      <c r="I3" s="25" t="s">
        <v>3</v>
      </c>
      <c r="J3" s="25"/>
      <c r="K3" s="25"/>
      <c r="L3" s="25"/>
      <c r="M3" s="2"/>
    </row>
    <row r="4" spans="1:18" x14ac:dyDescent="0.2">
      <c r="B4" s="2"/>
      <c r="C4" s="25">
        <v>50</v>
      </c>
      <c r="D4" s="25"/>
      <c r="E4" s="25">
        <v>100</v>
      </c>
      <c r="F4" s="25"/>
      <c r="G4" s="3" t="s">
        <v>3</v>
      </c>
      <c r="I4" s="25">
        <v>50</v>
      </c>
      <c r="J4" s="25"/>
      <c r="K4" s="25">
        <v>100</v>
      </c>
      <c r="L4" s="25"/>
      <c r="M4" s="3" t="s">
        <v>3</v>
      </c>
      <c r="N4" s="4"/>
    </row>
    <row r="5" spans="1:18" x14ac:dyDescent="0.2">
      <c r="B5" s="3" t="s">
        <v>4</v>
      </c>
      <c r="C5" s="3" t="s">
        <v>5</v>
      </c>
      <c r="D5" s="3" t="s">
        <v>6</v>
      </c>
      <c r="E5" s="3" t="s">
        <v>5</v>
      </c>
      <c r="F5" s="3" t="s">
        <v>6</v>
      </c>
      <c r="G5" s="3" t="s">
        <v>7</v>
      </c>
      <c r="I5" s="3" t="s">
        <v>5</v>
      </c>
      <c r="J5" s="3" t="s">
        <v>6</v>
      </c>
      <c r="K5" s="3" t="s">
        <v>5</v>
      </c>
      <c r="L5" s="3" t="s">
        <v>6</v>
      </c>
      <c r="M5" s="3" t="s">
        <v>7</v>
      </c>
      <c r="N5" s="4"/>
    </row>
    <row r="6" spans="1:18" x14ac:dyDescent="0.2">
      <c r="A6" s="3" t="s">
        <v>8</v>
      </c>
      <c r="B6" s="8">
        <v>590840</v>
      </c>
      <c r="C6" s="5">
        <v>456116</v>
      </c>
      <c r="D6" s="5">
        <v>92492</v>
      </c>
      <c r="E6" s="5">
        <v>456116</v>
      </c>
      <c r="F6" s="5">
        <v>509388</v>
      </c>
      <c r="I6" s="6">
        <f t="shared" ref="I6:I15" si="0">B6/C6</f>
        <v>1.2953722298713486</v>
      </c>
      <c r="J6" s="6">
        <f t="shared" ref="J6:J15" si="1">B6/D6</f>
        <v>6.3880119361674526</v>
      </c>
      <c r="K6" s="6">
        <f t="shared" ref="K6:K15" si="2">B6/E6</f>
        <v>1.2953722298713486</v>
      </c>
      <c r="L6" s="6">
        <f t="shared" ref="L6:L14" si="3">B6/F6</f>
        <v>1.1599016859447022</v>
      </c>
      <c r="M6" s="4"/>
      <c r="Q6" s="4"/>
      <c r="R6" s="4"/>
    </row>
    <row r="7" spans="1:18" x14ac:dyDescent="0.2">
      <c r="A7" s="3" t="s">
        <v>9</v>
      </c>
      <c r="B7" s="8">
        <v>590840</v>
      </c>
      <c r="C7" s="5">
        <v>407702</v>
      </c>
      <c r="D7" s="5">
        <v>77356</v>
      </c>
      <c r="E7" s="5">
        <v>407702</v>
      </c>
      <c r="F7" s="5">
        <v>434176</v>
      </c>
      <c r="I7" s="6">
        <f t="shared" si="0"/>
        <v>1.4491957361013681</v>
      </c>
      <c r="J7" s="6">
        <f t="shared" si="1"/>
        <v>7.6379337090852681</v>
      </c>
      <c r="K7" s="6">
        <f t="shared" si="2"/>
        <v>1.4491957361013681</v>
      </c>
      <c r="L7" s="6">
        <f t="shared" si="3"/>
        <v>1.3608306308962264</v>
      </c>
      <c r="M7" s="7"/>
      <c r="Q7" s="4"/>
      <c r="R7" s="4"/>
    </row>
    <row r="8" spans="1:18" x14ac:dyDescent="0.2">
      <c r="A8" s="3" t="s">
        <v>10</v>
      </c>
      <c r="B8" s="8">
        <v>590840</v>
      </c>
      <c r="C8" s="5">
        <v>491646</v>
      </c>
      <c r="D8" s="5">
        <v>124920</v>
      </c>
      <c r="E8" s="5">
        <v>491646</v>
      </c>
      <c r="F8" s="5">
        <v>618328</v>
      </c>
      <c r="I8" s="6">
        <f t="shared" si="0"/>
        <v>1.20175898919141</v>
      </c>
      <c r="J8" s="6">
        <f t="shared" si="1"/>
        <v>4.7297470381043869</v>
      </c>
      <c r="K8" s="6">
        <f t="shared" si="2"/>
        <v>1.20175898919141</v>
      </c>
      <c r="L8" s="6">
        <f t="shared" si="3"/>
        <v>0.95554463003454482</v>
      </c>
      <c r="M8" s="7"/>
      <c r="Q8" s="4"/>
    </row>
    <row r="9" spans="1:18" x14ac:dyDescent="0.2">
      <c r="A9" s="3" t="s">
        <v>11</v>
      </c>
      <c r="B9" s="8">
        <v>590840</v>
      </c>
      <c r="C9" s="5">
        <v>297492</v>
      </c>
      <c r="D9" s="5">
        <v>46814</v>
      </c>
      <c r="E9" s="5">
        <v>297492</v>
      </c>
      <c r="F9" s="5">
        <v>328192</v>
      </c>
      <c r="I9" s="6">
        <f t="shared" si="0"/>
        <v>1.9860702136528041</v>
      </c>
      <c r="J9" s="6">
        <f t="shared" si="1"/>
        <v>12.62101080873243</v>
      </c>
      <c r="K9" s="6">
        <f t="shared" si="2"/>
        <v>1.9860702136528041</v>
      </c>
      <c r="L9" s="6">
        <f t="shared" si="3"/>
        <v>1.8002876365054603</v>
      </c>
      <c r="M9" s="7"/>
      <c r="Q9" s="4"/>
      <c r="R9" s="4"/>
    </row>
    <row r="10" spans="1:18" x14ac:dyDescent="0.2">
      <c r="A10" s="3" t="s">
        <v>12</v>
      </c>
      <c r="B10" s="8">
        <v>590840</v>
      </c>
      <c r="C10" s="5">
        <v>428880</v>
      </c>
      <c r="D10" s="5">
        <v>80264</v>
      </c>
      <c r="E10" s="5">
        <v>428880</v>
      </c>
      <c r="F10" s="5">
        <v>429248</v>
      </c>
      <c r="I10" s="6">
        <f t="shared" si="0"/>
        <v>1.3776347696325313</v>
      </c>
      <c r="J10" s="6">
        <f t="shared" si="1"/>
        <v>7.3612080135552675</v>
      </c>
      <c r="K10" s="6">
        <f t="shared" si="2"/>
        <v>1.3776347696325313</v>
      </c>
      <c r="L10" s="6">
        <f t="shared" si="3"/>
        <v>1.3764537050842403</v>
      </c>
      <c r="M10" s="7"/>
      <c r="Q10" s="4"/>
      <c r="R10" s="4"/>
    </row>
    <row r="11" spans="1:18" x14ac:dyDescent="0.2">
      <c r="A11" s="3" t="s">
        <v>13</v>
      </c>
      <c r="B11" s="8">
        <v>590840</v>
      </c>
      <c r="C11" s="5">
        <v>328614</v>
      </c>
      <c r="D11" s="5">
        <v>44756</v>
      </c>
      <c r="E11" s="5">
        <v>328614</v>
      </c>
      <c r="F11" s="5">
        <v>341902</v>
      </c>
      <c r="I11" s="6">
        <f t="shared" si="0"/>
        <v>1.7979757405344872</v>
      </c>
      <c r="J11" s="6">
        <f t="shared" si="1"/>
        <v>13.201358477075699</v>
      </c>
      <c r="K11" s="6">
        <f t="shared" si="2"/>
        <v>1.7979757405344872</v>
      </c>
      <c r="L11" s="6">
        <f t="shared" si="3"/>
        <v>1.7280975250217898</v>
      </c>
      <c r="M11" s="7"/>
      <c r="Q11" s="4"/>
      <c r="R11" s="4"/>
    </row>
    <row r="12" spans="1:18" x14ac:dyDescent="0.2">
      <c r="A12" s="3" t="s">
        <v>14</v>
      </c>
      <c r="B12" s="8">
        <v>590840</v>
      </c>
      <c r="C12" s="5">
        <v>411444</v>
      </c>
      <c r="D12" s="5">
        <v>69794</v>
      </c>
      <c r="E12" s="5">
        <v>411444</v>
      </c>
      <c r="F12" s="5">
        <v>418632</v>
      </c>
      <c r="I12" s="6">
        <f t="shared" si="0"/>
        <v>1.4360155938596748</v>
      </c>
      <c r="J12" s="6">
        <f t="shared" si="1"/>
        <v>8.4654841390377396</v>
      </c>
      <c r="K12" s="6">
        <f t="shared" si="2"/>
        <v>1.4360155938596748</v>
      </c>
      <c r="L12" s="6">
        <f t="shared" si="3"/>
        <v>1.4113589023294923</v>
      </c>
      <c r="M12" s="7"/>
      <c r="Q12" s="4"/>
      <c r="R12" s="4"/>
    </row>
    <row r="13" spans="1:18" x14ac:dyDescent="0.2">
      <c r="A13" s="3" t="s">
        <v>15</v>
      </c>
      <c r="B13" s="8">
        <v>590840</v>
      </c>
      <c r="C13" s="5">
        <v>359430</v>
      </c>
      <c r="D13" s="5">
        <v>59212</v>
      </c>
      <c r="E13" s="5">
        <v>359430</v>
      </c>
      <c r="F13" s="5">
        <v>375954</v>
      </c>
      <c r="I13" s="6">
        <f t="shared" si="0"/>
        <v>1.6438249450518878</v>
      </c>
      <c r="J13" s="6">
        <f t="shared" si="1"/>
        <v>9.9783827602513</v>
      </c>
      <c r="K13" s="6">
        <f t="shared" si="2"/>
        <v>1.6438249450518878</v>
      </c>
      <c r="L13" s="6">
        <f t="shared" si="3"/>
        <v>1.5715752459077441</v>
      </c>
      <c r="M13" s="7"/>
      <c r="Q13" s="4"/>
      <c r="R13" s="4"/>
    </row>
    <row r="14" spans="1:18" x14ac:dyDescent="0.2">
      <c r="A14" s="3" t="s">
        <v>16</v>
      </c>
      <c r="B14" s="8">
        <v>590840</v>
      </c>
      <c r="C14" s="5">
        <v>491416</v>
      </c>
      <c r="D14" s="5">
        <v>90770</v>
      </c>
      <c r="E14" s="5">
        <v>491416</v>
      </c>
      <c r="F14" s="5">
        <v>474696</v>
      </c>
      <c r="I14" s="6">
        <f t="shared" si="0"/>
        <v>1.2023214547348886</v>
      </c>
      <c r="J14" s="6">
        <f t="shared" si="1"/>
        <v>6.5091990745841137</v>
      </c>
      <c r="K14" s="6">
        <f t="shared" si="2"/>
        <v>1.2023214547348886</v>
      </c>
      <c r="L14" s="6">
        <f t="shared" si="3"/>
        <v>1.2446702731853649</v>
      </c>
      <c r="M14" s="7"/>
      <c r="Q14" s="4"/>
      <c r="R14" s="4"/>
    </row>
    <row r="15" spans="1:18" x14ac:dyDescent="0.2">
      <c r="A15" s="3" t="s">
        <v>17</v>
      </c>
      <c r="B15" s="8">
        <v>590840</v>
      </c>
      <c r="C15" s="5">
        <v>379226</v>
      </c>
      <c r="D15" s="5">
        <v>73250</v>
      </c>
      <c r="E15" s="5">
        <v>379226</v>
      </c>
      <c r="F15" s="5">
        <v>434398</v>
      </c>
      <c r="I15" s="6">
        <f t="shared" si="0"/>
        <v>1.5580155369093891</v>
      </c>
      <c r="J15" s="6">
        <f t="shared" si="1"/>
        <v>8.0660750853242327</v>
      </c>
      <c r="K15" s="6">
        <f t="shared" si="2"/>
        <v>1.5580155369093891</v>
      </c>
      <c r="L15" s="6">
        <f>C15/F15</f>
        <v>0.87299204876633874</v>
      </c>
      <c r="Q15" s="4"/>
      <c r="R15" s="4"/>
    </row>
    <row r="16" spans="1:18" x14ac:dyDescent="0.2">
      <c r="H16" s="23" t="s">
        <v>20</v>
      </c>
      <c r="I16" s="9">
        <f>_xlfn.CONFIDENCE.T(0.05, _xlfn.STDEV.S(I6:I15), 10)</f>
        <v>0.18314592952731681</v>
      </c>
      <c r="J16" s="9">
        <f t="shared" ref="J16:L16" si="4">_xlfn.CONFIDENCE.T(0.05, _xlfn.STDEV.S(J6:J15), 10)</f>
        <v>1.939234822576531</v>
      </c>
      <c r="K16" s="9">
        <f t="shared" si="4"/>
        <v>0.18314592952731681</v>
      </c>
      <c r="L16" s="9">
        <f t="shared" si="4"/>
        <v>0.21720428963899049</v>
      </c>
      <c r="N16" s="4"/>
    </row>
    <row r="17" spans="1:19" x14ac:dyDescent="0.2">
      <c r="H17" s="24"/>
      <c r="I17" s="9"/>
      <c r="J17" s="9"/>
      <c r="K17" s="9"/>
      <c r="L17" s="9"/>
    </row>
    <row r="20" spans="1:19" x14ac:dyDescent="0.2">
      <c r="N20" s="4"/>
    </row>
    <row r="21" spans="1:19" x14ac:dyDescent="0.2">
      <c r="I21" t="s">
        <v>2</v>
      </c>
      <c r="Q21" s="4"/>
      <c r="R21" s="4"/>
    </row>
    <row r="22" spans="1:19" x14ac:dyDescent="0.2">
      <c r="B22" s="2"/>
      <c r="C22" s="25" t="s">
        <v>3</v>
      </c>
      <c r="D22" s="25"/>
      <c r="E22" s="25"/>
      <c r="F22" s="25"/>
      <c r="G22" s="2"/>
      <c r="I22" s="25" t="s">
        <v>3</v>
      </c>
      <c r="J22" s="25"/>
      <c r="K22" s="25"/>
      <c r="L22" s="25"/>
      <c r="M22" s="2"/>
      <c r="Q22" s="4"/>
      <c r="R22" s="4"/>
    </row>
    <row r="23" spans="1:19" x14ac:dyDescent="0.2">
      <c r="B23" s="2"/>
      <c r="C23" s="25">
        <v>50</v>
      </c>
      <c r="D23" s="25"/>
      <c r="E23" s="25">
        <v>100</v>
      </c>
      <c r="F23" s="25"/>
      <c r="G23" s="3" t="s">
        <v>3</v>
      </c>
      <c r="I23" s="25">
        <v>50</v>
      </c>
      <c r="J23" s="25"/>
      <c r="K23" s="25">
        <v>100</v>
      </c>
      <c r="L23" s="25"/>
      <c r="M23" s="3" t="s">
        <v>3</v>
      </c>
      <c r="Q23" s="4"/>
      <c r="R23" s="4"/>
    </row>
    <row r="24" spans="1:19" x14ac:dyDescent="0.2">
      <c r="B24" s="3" t="s">
        <v>4</v>
      </c>
      <c r="C24" s="3" t="s">
        <v>5</v>
      </c>
      <c r="D24" s="3" t="s">
        <v>6</v>
      </c>
      <c r="E24" s="3" t="s">
        <v>5</v>
      </c>
      <c r="F24" s="3" t="s">
        <v>6</v>
      </c>
      <c r="G24" s="3" t="s">
        <v>7</v>
      </c>
      <c r="I24" s="3" t="s">
        <v>5</v>
      </c>
      <c r="J24" s="3" t="s">
        <v>6</v>
      </c>
      <c r="K24" s="3" t="s">
        <v>5</v>
      </c>
      <c r="L24" s="3" t="s">
        <v>6</v>
      </c>
      <c r="M24" s="3" t="s">
        <v>7</v>
      </c>
      <c r="Q24" s="7"/>
      <c r="R24" s="4"/>
      <c r="S24" s="4"/>
    </row>
    <row r="25" spans="1:19" x14ac:dyDescent="0.2">
      <c r="A25" s="3" t="s">
        <v>8</v>
      </c>
      <c r="B25" s="5">
        <v>197230</v>
      </c>
      <c r="C25" s="5">
        <v>141076</v>
      </c>
      <c r="D25" s="5">
        <v>26304</v>
      </c>
      <c r="E25" s="5">
        <v>141076</v>
      </c>
      <c r="F25" s="5">
        <v>148846</v>
      </c>
      <c r="I25" s="6">
        <f t="shared" ref="I25:I34" si="5">B25/C25</f>
        <v>1.3980407723496555</v>
      </c>
      <c r="J25" s="6">
        <f t="shared" ref="J25:J34" si="6">B25/D25</f>
        <v>7.4980991484184916</v>
      </c>
      <c r="K25" s="6">
        <f t="shared" ref="K25:K34" si="7">B25/E25</f>
        <v>1.3980407723496555</v>
      </c>
      <c r="L25" s="6">
        <f t="shared" ref="L25:L33" si="8">B25/F25</f>
        <v>1.3250608010964353</v>
      </c>
      <c r="M25" s="4"/>
      <c r="Q25" s="4"/>
      <c r="R25" s="4"/>
    </row>
    <row r="26" spans="1:19" x14ac:dyDescent="0.2">
      <c r="A26" s="3" t="s">
        <v>9</v>
      </c>
      <c r="B26" s="8">
        <v>197230</v>
      </c>
      <c r="C26" s="5">
        <v>120254</v>
      </c>
      <c r="D26" s="5">
        <v>22054</v>
      </c>
      <c r="E26" s="5">
        <v>120254</v>
      </c>
      <c r="F26" s="5">
        <v>121298</v>
      </c>
      <c r="I26" s="6">
        <f t="shared" si="5"/>
        <v>1.6401117634340645</v>
      </c>
      <c r="J26" s="6">
        <f t="shared" si="6"/>
        <v>8.9430488800217649</v>
      </c>
      <c r="K26" s="6">
        <f t="shared" si="7"/>
        <v>1.6401117634340645</v>
      </c>
      <c r="L26" s="6">
        <f t="shared" si="8"/>
        <v>1.6259954822008607</v>
      </c>
      <c r="M26" s="7"/>
      <c r="Q26" s="7"/>
      <c r="R26" s="4"/>
      <c r="S26" s="4"/>
    </row>
    <row r="27" spans="1:19" x14ac:dyDescent="0.2">
      <c r="A27" s="3" t="s">
        <v>10</v>
      </c>
      <c r="B27" s="8">
        <v>197230</v>
      </c>
      <c r="C27" s="5">
        <v>155358</v>
      </c>
      <c r="D27" s="5">
        <v>37360</v>
      </c>
      <c r="E27" s="5">
        <v>155358</v>
      </c>
      <c r="F27" s="5">
        <v>188740</v>
      </c>
      <c r="I27" s="6">
        <f t="shared" si="5"/>
        <v>1.2695194325364643</v>
      </c>
      <c r="J27" s="6">
        <f t="shared" si="6"/>
        <v>5.2791755888650966</v>
      </c>
      <c r="K27" s="6">
        <f t="shared" si="7"/>
        <v>1.2695194325364643</v>
      </c>
      <c r="L27" s="6">
        <f t="shared" si="8"/>
        <v>1.0449825156299672</v>
      </c>
      <c r="M27" s="7"/>
      <c r="Q27" s="4"/>
      <c r="R27" s="4"/>
    </row>
    <row r="28" spans="1:19" x14ac:dyDescent="0.2">
      <c r="A28" s="3" t="s">
        <v>11</v>
      </c>
      <c r="B28" s="8">
        <v>197230</v>
      </c>
      <c r="C28" s="5">
        <v>82776</v>
      </c>
      <c r="D28" s="5">
        <v>13840</v>
      </c>
      <c r="E28" s="5">
        <v>82776</v>
      </c>
      <c r="F28" s="5">
        <v>89060</v>
      </c>
      <c r="I28" s="6">
        <f t="shared" si="5"/>
        <v>2.3826954672852034</v>
      </c>
      <c r="J28" s="6">
        <f t="shared" si="6"/>
        <v>14.250722543352602</v>
      </c>
      <c r="K28" s="6">
        <f t="shared" si="7"/>
        <v>2.3826954672852034</v>
      </c>
      <c r="L28" s="6">
        <f t="shared" si="8"/>
        <v>2.2145744441949247</v>
      </c>
      <c r="M28" s="7"/>
      <c r="Q28" s="4"/>
      <c r="R28" s="4"/>
    </row>
    <row r="29" spans="1:19" x14ac:dyDescent="0.2">
      <c r="A29" s="3" t="s">
        <v>12</v>
      </c>
      <c r="B29" s="5">
        <v>197230</v>
      </c>
      <c r="C29" s="5">
        <v>132198</v>
      </c>
      <c r="D29" s="5">
        <v>25782</v>
      </c>
      <c r="E29" s="5">
        <v>132198</v>
      </c>
      <c r="F29" s="5">
        <v>128240</v>
      </c>
      <c r="I29" s="6">
        <f t="shared" si="5"/>
        <v>1.4919287735064071</v>
      </c>
      <c r="J29" s="6">
        <f t="shared" si="6"/>
        <v>7.6499107904739745</v>
      </c>
      <c r="K29" s="6">
        <f t="shared" si="7"/>
        <v>1.4919287735064071</v>
      </c>
      <c r="L29" s="6">
        <f t="shared" si="8"/>
        <v>1.537975670617592</v>
      </c>
      <c r="M29" s="7"/>
      <c r="Q29" s="4"/>
      <c r="R29" s="4"/>
    </row>
    <row r="30" spans="1:19" x14ac:dyDescent="0.2">
      <c r="A30" s="3" t="s">
        <v>13</v>
      </c>
      <c r="B30" s="8">
        <v>197230</v>
      </c>
      <c r="C30" s="5">
        <v>85246</v>
      </c>
      <c r="D30" s="5">
        <v>11604</v>
      </c>
      <c r="E30" s="5">
        <v>85246</v>
      </c>
      <c r="F30" s="5">
        <v>89008</v>
      </c>
      <c r="I30" s="6">
        <f t="shared" si="5"/>
        <v>2.3136569457804472</v>
      </c>
      <c r="J30" s="6">
        <f t="shared" si="6"/>
        <v>16.996725267149259</v>
      </c>
      <c r="K30" s="6">
        <f t="shared" si="7"/>
        <v>2.3136569457804472</v>
      </c>
      <c r="L30" s="6">
        <f t="shared" si="8"/>
        <v>2.2158682365630056</v>
      </c>
      <c r="M30" s="7"/>
      <c r="Q30" s="4"/>
      <c r="R30" s="4"/>
    </row>
    <row r="31" spans="1:19" x14ac:dyDescent="0.2">
      <c r="A31" s="3" t="s">
        <v>14</v>
      </c>
      <c r="B31" s="5">
        <v>197230</v>
      </c>
      <c r="C31" s="5">
        <v>122870</v>
      </c>
      <c r="D31" s="5">
        <v>19864</v>
      </c>
      <c r="E31" s="5">
        <v>122870</v>
      </c>
      <c r="F31" s="5">
        <v>117084</v>
      </c>
      <c r="I31" s="6">
        <f t="shared" si="5"/>
        <v>1.6051924798567592</v>
      </c>
      <c r="J31" s="6">
        <f t="shared" si="6"/>
        <v>9.9290173177607741</v>
      </c>
      <c r="K31" s="6">
        <f t="shared" si="7"/>
        <v>1.6051924798567592</v>
      </c>
      <c r="L31" s="6">
        <f t="shared" si="8"/>
        <v>1.6845170988350244</v>
      </c>
      <c r="M31" s="7"/>
    </row>
    <row r="32" spans="1:19" x14ac:dyDescent="0.2">
      <c r="A32" s="3" t="s">
        <v>15</v>
      </c>
      <c r="B32" s="8">
        <v>197230</v>
      </c>
      <c r="C32" s="5">
        <v>103672</v>
      </c>
      <c r="D32" s="5">
        <v>18008</v>
      </c>
      <c r="E32" s="5">
        <v>103672</v>
      </c>
      <c r="F32" s="5">
        <v>105854</v>
      </c>
      <c r="I32" s="6">
        <f t="shared" si="5"/>
        <v>1.9024423180800987</v>
      </c>
      <c r="J32" s="6">
        <f t="shared" si="6"/>
        <v>10.952354509107064</v>
      </c>
      <c r="K32" s="6">
        <f t="shared" si="7"/>
        <v>1.9024423180800987</v>
      </c>
      <c r="L32" s="6">
        <f t="shared" si="8"/>
        <v>1.8632267084852723</v>
      </c>
      <c r="M32" s="7"/>
    </row>
    <row r="33" spans="1:13" x14ac:dyDescent="0.2">
      <c r="A33" s="3" t="s">
        <v>16</v>
      </c>
      <c r="B33" s="5">
        <v>197230</v>
      </c>
      <c r="C33" s="5">
        <v>142976</v>
      </c>
      <c r="D33" s="5">
        <v>27398</v>
      </c>
      <c r="E33" s="5">
        <v>142976</v>
      </c>
      <c r="F33" s="5">
        <v>137224</v>
      </c>
      <c r="I33" s="6">
        <f t="shared" si="5"/>
        <v>1.3794622873769025</v>
      </c>
      <c r="J33" s="6">
        <f t="shared" si="6"/>
        <v>7.1987006350828526</v>
      </c>
      <c r="K33" s="6">
        <f t="shared" si="7"/>
        <v>1.3794622873769025</v>
      </c>
      <c r="L33" s="6">
        <f t="shared" si="8"/>
        <v>1.4372850230280418</v>
      </c>
      <c r="M33" s="7"/>
    </row>
    <row r="34" spans="1:13" x14ac:dyDescent="0.2">
      <c r="A34" s="3" t="s">
        <v>17</v>
      </c>
      <c r="B34" s="5">
        <v>197230</v>
      </c>
      <c r="C34" s="5">
        <v>113294</v>
      </c>
      <c r="D34" s="5">
        <v>21166</v>
      </c>
      <c r="E34" s="5">
        <v>113294</v>
      </c>
      <c r="F34" s="5">
        <v>125816</v>
      </c>
      <c r="I34" s="6">
        <f t="shared" si="5"/>
        <v>1.7408688897911628</v>
      </c>
      <c r="J34" s="6">
        <f t="shared" si="6"/>
        <v>9.3182462439761888</v>
      </c>
      <c r="K34" s="6">
        <f t="shared" si="7"/>
        <v>1.7408688897911628</v>
      </c>
      <c r="L34" s="6">
        <f>C34/F34</f>
        <v>0.90047370763654866</v>
      </c>
    </row>
    <row r="35" spans="1:13" ht="12.75" customHeight="1" x14ac:dyDescent="0.2">
      <c r="H35" s="23" t="s">
        <v>20</v>
      </c>
      <c r="I35" s="9">
        <f>_xlfn.CONFIDENCE.T(0.05, _xlfn.STDEV.S(I25:I34), 10)</f>
        <v>0.27384370787998941</v>
      </c>
      <c r="J35" s="9">
        <f t="shared" ref="J35:L35" si="9">_xlfn.CONFIDENCE.T(0.05, _xlfn.STDEV.S(J25:J34), 10)</f>
        <v>2.5126924338810199</v>
      </c>
      <c r="K35" s="9">
        <f t="shared" si="9"/>
        <v>0.27384370787998941</v>
      </c>
      <c r="L35" s="9">
        <f t="shared" si="9"/>
        <v>0.3141012994421572</v>
      </c>
    </row>
    <row r="36" spans="1:13" x14ac:dyDescent="0.2">
      <c r="H36" s="24"/>
      <c r="I36" s="9"/>
      <c r="J36" s="9"/>
      <c r="K36" s="9"/>
      <c r="L36" s="9"/>
    </row>
  </sheetData>
  <sheetProtection selectLockedCells="1" selectUnlockedCells="1"/>
  <mergeCells count="15">
    <mergeCell ref="A1:G1"/>
    <mergeCell ref="C3:F3"/>
    <mergeCell ref="I3:L3"/>
    <mergeCell ref="C4:D4"/>
    <mergeCell ref="E4:F4"/>
    <mergeCell ref="I4:J4"/>
    <mergeCell ref="K4:L4"/>
    <mergeCell ref="H16:H17"/>
    <mergeCell ref="H35:H36"/>
    <mergeCell ref="C22:F22"/>
    <mergeCell ref="I22:L22"/>
    <mergeCell ref="C23:D23"/>
    <mergeCell ref="E23:F23"/>
    <mergeCell ref="I23:J23"/>
    <mergeCell ref="K23:L23"/>
  </mergeCells>
  <pageMargins left="0.78749999999999998" right="0.78749999999999998" top="1.0527777777777778" bottom="1.0527777777777778" header="0.78749999999999998" footer="0.78749999999999998"/>
  <pageSetup paperSize="9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N7" workbookViewId="0">
      <selection activeCell="U20" sqref="U20"/>
    </sheetView>
  </sheetViews>
  <sheetFormatPr defaultColWidth="11.5703125" defaultRowHeight="12.75" x14ac:dyDescent="0.2"/>
  <cols>
    <col min="2" max="2" width="16" customWidth="1"/>
  </cols>
  <sheetData>
    <row r="1" spans="1:20" x14ac:dyDescent="0.2">
      <c r="A1" s="26" t="s">
        <v>19</v>
      </c>
      <c r="B1" s="26"/>
      <c r="C1" s="26"/>
      <c r="D1" s="26"/>
      <c r="E1" s="26"/>
      <c r="F1" s="26"/>
      <c r="G1" s="26"/>
    </row>
    <row r="2" spans="1:20" x14ac:dyDescent="0.2">
      <c r="A2" s="1"/>
      <c r="I2" t="s">
        <v>2</v>
      </c>
    </row>
    <row r="3" spans="1:20" x14ac:dyDescent="0.2">
      <c r="B3" s="2"/>
      <c r="C3" s="25" t="s">
        <v>3</v>
      </c>
      <c r="D3" s="25"/>
      <c r="E3" s="25"/>
      <c r="F3" s="25"/>
      <c r="G3" s="2"/>
      <c r="I3" s="25" t="s">
        <v>3</v>
      </c>
      <c r="J3" s="25"/>
      <c r="K3" s="25"/>
      <c r="L3" s="25"/>
      <c r="M3" s="2"/>
    </row>
    <row r="4" spans="1:20" x14ac:dyDescent="0.2">
      <c r="B4" s="2"/>
      <c r="C4" s="25">
        <v>50</v>
      </c>
      <c r="D4" s="25"/>
      <c r="E4" s="25">
        <v>100</v>
      </c>
      <c r="F4" s="25"/>
      <c r="G4" s="3" t="s">
        <v>3</v>
      </c>
      <c r="I4" s="25">
        <v>50</v>
      </c>
      <c r="J4" s="25"/>
      <c r="K4" s="25">
        <v>100</v>
      </c>
      <c r="L4" s="25"/>
      <c r="M4" s="3" t="s">
        <v>3</v>
      </c>
      <c r="R4" s="7"/>
      <c r="S4" s="4"/>
    </row>
    <row r="5" spans="1:20" x14ac:dyDescent="0.2">
      <c r="B5" s="3" t="s">
        <v>4</v>
      </c>
      <c r="C5" s="3" t="s">
        <v>5</v>
      </c>
      <c r="D5" s="3" t="s">
        <v>6</v>
      </c>
      <c r="E5" s="3" t="s">
        <v>5</v>
      </c>
      <c r="F5" s="3" t="s">
        <v>6</v>
      </c>
      <c r="G5" s="3" t="s">
        <v>7</v>
      </c>
      <c r="I5" s="3" t="s">
        <v>5</v>
      </c>
      <c r="J5" s="3" t="s">
        <v>6</v>
      </c>
      <c r="K5" s="3" t="s">
        <v>5</v>
      </c>
      <c r="L5" s="3" t="s">
        <v>6</v>
      </c>
      <c r="M5" s="3" t="s">
        <v>7</v>
      </c>
      <c r="R5" s="7"/>
      <c r="S5" s="4"/>
    </row>
    <row r="6" spans="1:20" x14ac:dyDescent="0.2">
      <c r="A6" s="3" t="s">
        <v>8</v>
      </c>
      <c r="B6" s="5">
        <v>590864</v>
      </c>
      <c r="C6" s="5">
        <v>369068</v>
      </c>
      <c r="D6" s="5">
        <v>68660</v>
      </c>
      <c r="E6" s="5">
        <v>369068</v>
      </c>
      <c r="F6" s="5">
        <v>408016</v>
      </c>
      <c r="I6" s="6">
        <f t="shared" ref="I6:I15" si="0">B6/C6</f>
        <v>1.6009624242686984</v>
      </c>
      <c r="J6" s="6">
        <f t="shared" ref="J6:J15" si="1">B6/D6</f>
        <v>8.605651034080978</v>
      </c>
      <c r="K6" s="6">
        <f t="shared" ref="K6:K15" si="2">B6/E6</f>
        <v>1.6009624242686984</v>
      </c>
      <c r="L6" s="6">
        <f t="shared" ref="L6:L14" si="3">B6/F6</f>
        <v>1.4481392886553468</v>
      </c>
      <c r="M6" s="4"/>
      <c r="R6" s="7"/>
      <c r="S6" s="4"/>
    </row>
    <row r="7" spans="1:20" x14ac:dyDescent="0.2">
      <c r="A7" s="3" t="s">
        <v>9</v>
      </c>
      <c r="B7" s="5">
        <v>590864</v>
      </c>
      <c r="C7" s="5">
        <v>459652</v>
      </c>
      <c r="D7" s="5">
        <v>98718</v>
      </c>
      <c r="E7" s="5">
        <v>459652</v>
      </c>
      <c r="F7" s="5">
        <v>513580</v>
      </c>
      <c r="I7" s="6">
        <f t="shared" si="0"/>
        <v>1.2854594345287305</v>
      </c>
      <c r="J7" s="6">
        <f t="shared" si="1"/>
        <v>5.9853724751311814</v>
      </c>
      <c r="K7" s="6">
        <f t="shared" si="2"/>
        <v>1.2854594345287305</v>
      </c>
      <c r="L7" s="6">
        <f t="shared" si="3"/>
        <v>1.15048093773122</v>
      </c>
      <c r="M7" s="7"/>
      <c r="R7" s="7"/>
      <c r="S7" s="4"/>
    </row>
    <row r="8" spans="1:20" x14ac:dyDescent="0.2">
      <c r="A8" s="3" t="s">
        <v>10</v>
      </c>
      <c r="B8" s="5">
        <v>590864</v>
      </c>
      <c r="C8" s="5">
        <v>459046</v>
      </c>
      <c r="D8" s="5">
        <v>103422</v>
      </c>
      <c r="E8" s="5">
        <v>459046</v>
      </c>
      <c r="F8" s="5">
        <v>536196</v>
      </c>
      <c r="I8" s="6">
        <f t="shared" si="0"/>
        <v>1.2871564069831782</v>
      </c>
      <c r="J8" s="6">
        <f t="shared" si="1"/>
        <v>5.7131364699967122</v>
      </c>
      <c r="K8" s="6">
        <f t="shared" si="2"/>
        <v>1.2871564069831782</v>
      </c>
      <c r="L8" s="6">
        <f t="shared" si="3"/>
        <v>1.1019552551678864</v>
      </c>
      <c r="M8" s="7"/>
      <c r="R8" s="7"/>
      <c r="S8" s="4"/>
    </row>
    <row r="9" spans="1:20" x14ac:dyDescent="0.2">
      <c r="A9" s="3" t="s">
        <v>11</v>
      </c>
      <c r="B9" s="5">
        <v>590864</v>
      </c>
      <c r="C9" s="5">
        <v>394632</v>
      </c>
      <c r="D9" s="5">
        <v>82964</v>
      </c>
      <c r="E9" s="5">
        <v>394632</v>
      </c>
      <c r="F9" s="5">
        <v>449584</v>
      </c>
      <c r="I9" s="6">
        <f t="shared" si="0"/>
        <v>1.4972531370998805</v>
      </c>
      <c r="J9" s="6">
        <f t="shared" si="1"/>
        <v>7.1219324044163734</v>
      </c>
      <c r="K9" s="6">
        <f t="shared" si="2"/>
        <v>1.4972531370998805</v>
      </c>
      <c r="L9" s="6">
        <f t="shared" si="3"/>
        <v>1.3142460585785971</v>
      </c>
      <c r="M9" s="7"/>
      <c r="R9" s="7"/>
      <c r="S9" s="4"/>
    </row>
    <row r="10" spans="1:20" x14ac:dyDescent="0.2">
      <c r="A10" s="3" t="s">
        <v>12</v>
      </c>
      <c r="B10" s="5">
        <v>590864</v>
      </c>
      <c r="C10" s="5">
        <v>459862</v>
      </c>
      <c r="D10" s="5">
        <v>109700</v>
      </c>
      <c r="E10" s="5">
        <v>459862</v>
      </c>
      <c r="F10" s="5">
        <v>544702</v>
      </c>
      <c r="I10" s="6">
        <f t="shared" si="0"/>
        <v>1.2848724182472133</v>
      </c>
      <c r="J10" s="6">
        <f t="shared" si="1"/>
        <v>5.3861804922515955</v>
      </c>
      <c r="K10" s="6">
        <f t="shared" si="2"/>
        <v>1.2848724182472133</v>
      </c>
      <c r="L10" s="6">
        <f t="shared" si="3"/>
        <v>1.084747256297939</v>
      </c>
      <c r="M10" s="7"/>
      <c r="R10" s="7"/>
      <c r="S10" s="4"/>
      <c r="T10" s="4"/>
    </row>
    <row r="11" spans="1:20" x14ac:dyDescent="0.2">
      <c r="A11" s="3" t="s">
        <v>13</v>
      </c>
      <c r="B11" s="5">
        <v>590864</v>
      </c>
      <c r="C11" s="5">
        <v>454276</v>
      </c>
      <c r="D11" s="5">
        <v>99680</v>
      </c>
      <c r="E11" s="5">
        <v>454276</v>
      </c>
      <c r="F11" s="5">
        <v>521924</v>
      </c>
      <c r="I11" s="6">
        <f t="shared" si="0"/>
        <v>1.3006718382657239</v>
      </c>
      <c r="J11" s="6">
        <f t="shared" si="1"/>
        <v>5.9276083467094702</v>
      </c>
      <c r="K11" s="6">
        <f t="shared" si="2"/>
        <v>1.3006718382657239</v>
      </c>
      <c r="L11" s="6">
        <f t="shared" si="3"/>
        <v>1.132088196748952</v>
      </c>
      <c r="M11" s="7"/>
      <c r="R11" s="7"/>
      <c r="S11" s="4"/>
      <c r="T11" s="4"/>
    </row>
    <row r="12" spans="1:20" x14ac:dyDescent="0.2">
      <c r="A12" s="3" t="s">
        <v>14</v>
      </c>
      <c r="B12" s="5">
        <v>590864</v>
      </c>
      <c r="C12" s="5">
        <v>378434</v>
      </c>
      <c r="D12" s="5">
        <v>49166</v>
      </c>
      <c r="E12" s="5">
        <v>378434</v>
      </c>
      <c r="F12" s="5">
        <v>361256</v>
      </c>
      <c r="I12" s="6">
        <f t="shared" si="0"/>
        <v>1.5613396259321308</v>
      </c>
      <c r="J12" s="6">
        <f t="shared" si="1"/>
        <v>12.017735833706221</v>
      </c>
      <c r="K12" s="6">
        <f t="shared" si="2"/>
        <v>1.5613396259321308</v>
      </c>
      <c r="L12" s="6">
        <f t="shared" si="3"/>
        <v>1.6355825231968466</v>
      </c>
      <c r="M12" s="7"/>
      <c r="R12" s="7"/>
      <c r="S12" s="4"/>
    </row>
    <row r="13" spans="1:20" x14ac:dyDescent="0.2">
      <c r="A13" s="3" t="s">
        <v>15</v>
      </c>
      <c r="B13" s="5">
        <v>590864</v>
      </c>
      <c r="C13" s="5">
        <v>329124</v>
      </c>
      <c r="D13" s="5">
        <v>57730</v>
      </c>
      <c r="E13" s="5">
        <v>329124</v>
      </c>
      <c r="F13" s="5">
        <v>362714</v>
      </c>
      <c r="I13" s="6">
        <f t="shared" si="0"/>
        <v>1.7952625758072944</v>
      </c>
      <c r="J13" s="6">
        <f t="shared" si="1"/>
        <v>10.23495582885848</v>
      </c>
      <c r="K13" s="6">
        <f t="shared" si="2"/>
        <v>1.7952625758072944</v>
      </c>
      <c r="L13" s="6">
        <f t="shared" si="3"/>
        <v>1.6290079787380691</v>
      </c>
      <c r="M13" s="7"/>
      <c r="R13" s="7"/>
      <c r="S13" s="4"/>
    </row>
    <row r="14" spans="1:20" x14ac:dyDescent="0.2">
      <c r="A14" s="3" t="s">
        <v>16</v>
      </c>
      <c r="B14" s="5">
        <v>590864</v>
      </c>
      <c r="C14" s="5">
        <v>499706</v>
      </c>
      <c r="D14" s="5">
        <v>124916</v>
      </c>
      <c r="E14" s="5">
        <v>499706</v>
      </c>
      <c r="F14" s="5">
        <v>616506</v>
      </c>
      <c r="I14" s="6">
        <f t="shared" si="0"/>
        <v>1.1824232648797492</v>
      </c>
      <c r="J14" s="6">
        <f t="shared" si="1"/>
        <v>4.7300906208972426</v>
      </c>
      <c r="K14" s="6">
        <f t="shared" si="2"/>
        <v>1.1824232648797492</v>
      </c>
      <c r="L14" s="6">
        <f t="shared" si="3"/>
        <v>0.9584075418568514</v>
      </c>
      <c r="M14" s="7"/>
    </row>
    <row r="15" spans="1:20" x14ac:dyDescent="0.2">
      <c r="A15" s="3" t="s">
        <v>17</v>
      </c>
      <c r="B15" s="5">
        <v>590864</v>
      </c>
      <c r="C15" s="5">
        <v>380948</v>
      </c>
      <c r="D15" s="5">
        <v>65582</v>
      </c>
      <c r="E15" s="5">
        <v>380948</v>
      </c>
      <c r="F15" s="5">
        <v>409296</v>
      </c>
      <c r="I15" s="6">
        <f t="shared" si="0"/>
        <v>1.5510358369121244</v>
      </c>
      <c r="J15" s="6">
        <f t="shared" si="1"/>
        <v>9.0095453020645913</v>
      </c>
      <c r="K15" s="6">
        <f t="shared" si="2"/>
        <v>1.5510358369121244</v>
      </c>
      <c r="L15" s="6">
        <f>C15/F15</f>
        <v>0.93073961143035844</v>
      </c>
    </row>
    <row r="16" spans="1:20" x14ac:dyDescent="0.2">
      <c r="H16" s="23" t="s">
        <v>20</v>
      </c>
      <c r="I16" s="9">
        <f>_xlfn.CONFIDENCE.T(0.05, _xlfn.STDEV.S(I6:I15), 10)</f>
        <v>0.1388829219529879</v>
      </c>
      <c r="J16" s="9">
        <f t="shared" ref="J16:L16" si="4">_xlfn.CONFIDENCE.T(0.05, _xlfn.STDEV.S(J6:J15), 10)</f>
        <v>1.7133241738229741</v>
      </c>
      <c r="K16" s="9">
        <f t="shared" si="4"/>
        <v>0.1388829219529879</v>
      </c>
      <c r="L16" s="9">
        <f t="shared" si="4"/>
        <v>0.18383737446162199</v>
      </c>
    </row>
    <row r="17" spans="1:19" x14ac:dyDescent="0.2">
      <c r="H17" s="24"/>
      <c r="I17" s="9"/>
      <c r="J17" s="9"/>
      <c r="K17" s="9"/>
      <c r="L17" s="9"/>
    </row>
    <row r="21" spans="1:19" x14ac:dyDescent="0.2">
      <c r="I21" t="s">
        <v>2</v>
      </c>
      <c r="R21" s="4"/>
    </row>
    <row r="22" spans="1:19" x14ac:dyDescent="0.2">
      <c r="B22" s="2"/>
      <c r="C22" s="25" t="s">
        <v>3</v>
      </c>
      <c r="D22" s="25"/>
      <c r="E22" s="25"/>
      <c r="F22" s="25"/>
      <c r="G22" s="2"/>
      <c r="I22" s="25" t="s">
        <v>3</v>
      </c>
      <c r="J22" s="25"/>
      <c r="K22" s="25"/>
      <c r="L22" s="25"/>
      <c r="M22" s="2"/>
      <c r="R22" s="4"/>
    </row>
    <row r="23" spans="1:19" x14ac:dyDescent="0.2">
      <c r="B23" s="2"/>
      <c r="C23" s="25">
        <v>50</v>
      </c>
      <c r="D23" s="25"/>
      <c r="E23" s="25">
        <v>100</v>
      </c>
      <c r="F23" s="25"/>
      <c r="G23" s="3" t="s">
        <v>3</v>
      </c>
      <c r="I23" s="25">
        <v>50</v>
      </c>
      <c r="J23" s="25"/>
      <c r="K23" s="25">
        <v>100</v>
      </c>
      <c r="L23" s="25"/>
      <c r="M23" s="3" t="s">
        <v>3</v>
      </c>
      <c r="R23" s="4"/>
    </row>
    <row r="24" spans="1:19" x14ac:dyDescent="0.2">
      <c r="B24" s="3" t="s">
        <v>4</v>
      </c>
      <c r="C24" s="3" t="s">
        <v>5</v>
      </c>
      <c r="D24" s="3" t="s">
        <v>6</v>
      </c>
      <c r="E24" s="3" t="s">
        <v>5</v>
      </c>
      <c r="F24" s="3" t="s">
        <v>6</v>
      </c>
      <c r="G24" s="3" t="s">
        <v>7</v>
      </c>
      <c r="I24" s="3" t="s">
        <v>5</v>
      </c>
      <c r="J24" s="3" t="s">
        <v>6</v>
      </c>
      <c r="K24" s="3" t="s">
        <v>5</v>
      </c>
      <c r="L24" s="3" t="s">
        <v>6</v>
      </c>
      <c r="M24" s="3" t="s">
        <v>7</v>
      </c>
      <c r="R24" s="4"/>
    </row>
    <row r="25" spans="1:19" x14ac:dyDescent="0.2">
      <c r="A25" s="3" t="s">
        <v>8</v>
      </c>
      <c r="B25" s="5">
        <v>197222</v>
      </c>
      <c r="C25" s="5">
        <v>106796</v>
      </c>
      <c r="D25" s="5">
        <v>19892</v>
      </c>
      <c r="E25" s="5">
        <v>106796</v>
      </c>
      <c r="F25" s="5">
        <v>116598</v>
      </c>
      <c r="I25" s="6">
        <f t="shared" ref="I25:I34" si="5">B25/C25</f>
        <v>1.8467171055095697</v>
      </c>
      <c r="J25" s="6">
        <f t="shared" ref="J25:J34" si="6">B25/D25</f>
        <v>9.9146390508747242</v>
      </c>
      <c r="K25" s="6">
        <f t="shared" ref="K25:K34" si="7">B25/E25</f>
        <v>1.8467171055095697</v>
      </c>
      <c r="L25" s="6">
        <f t="shared" ref="L25:L33" si="8">B25/F25</f>
        <v>1.6914698365323591</v>
      </c>
      <c r="M25" s="4"/>
      <c r="R25" s="4"/>
    </row>
    <row r="26" spans="1:19" x14ac:dyDescent="0.2">
      <c r="A26" s="3" t="s">
        <v>9</v>
      </c>
      <c r="B26" s="5">
        <v>197222</v>
      </c>
      <c r="C26" s="5">
        <v>136196</v>
      </c>
      <c r="D26" s="5">
        <v>27124</v>
      </c>
      <c r="E26" s="5">
        <v>136196</v>
      </c>
      <c r="F26" s="5">
        <v>146144</v>
      </c>
      <c r="I26" s="6">
        <f t="shared" si="5"/>
        <v>1.4480748333284383</v>
      </c>
      <c r="J26" s="6">
        <f t="shared" si="6"/>
        <v>7.2711252027724527</v>
      </c>
      <c r="K26" s="6">
        <f t="shared" si="7"/>
        <v>1.4480748333284383</v>
      </c>
      <c r="L26" s="6">
        <f t="shared" si="8"/>
        <v>1.3495045982045106</v>
      </c>
      <c r="M26" s="7"/>
      <c r="R26" s="4"/>
    </row>
    <row r="27" spans="1:19" x14ac:dyDescent="0.2">
      <c r="A27" s="3" t="s">
        <v>10</v>
      </c>
      <c r="B27" s="5">
        <v>197222</v>
      </c>
      <c r="C27" s="5">
        <v>143254</v>
      </c>
      <c r="D27" s="5">
        <v>31414</v>
      </c>
      <c r="E27" s="5">
        <v>143254</v>
      </c>
      <c r="F27" s="5">
        <v>162296</v>
      </c>
      <c r="I27" s="6">
        <f t="shared" si="5"/>
        <v>1.3767294456001229</v>
      </c>
      <c r="J27" s="6">
        <f t="shared" si="6"/>
        <v>6.2781562360730883</v>
      </c>
      <c r="K27" s="6">
        <f t="shared" si="7"/>
        <v>1.3767294456001229</v>
      </c>
      <c r="L27" s="6">
        <f t="shared" si="8"/>
        <v>1.2151993887711343</v>
      </c>
      <c r="M27" s="7"/>
      <c r="R27" s="7"/>
      <c r="S27" s="4"/>
    </row>
    <row r="28" spans="1:19" x14ac:dyDescent="0.2">
      <c r="A28" s="3" t="s">
        <v>11</v>
      </c>
      <c r="B28" s="5">
        <v>197222</v>
      </c>
      <c r="C28" s="5">
        <v>129122</v>
      </c>
      <c r="D28" s="5">
        <v>28214</v>
      </c>
      <c r="E28" s="5">
        <v>129122</v>
      </c>
      <c r="F28" s="5">
        <v>144668</v>
      </c>
      <c r="I28" s="6">
        <f t="shared" si="5"/>
        <v>1.5274081876055203</v>
      </c>
      <c r="J28" s="6">
        <f t="shared" si="6"/>
        <v>6.9902176224569361</v>
      </c>
      <c r="K28" s="6">
        <f t="shared" si="7"/>
        <v>1.5274081876055203</v>
      </c>
      <c r="L28" s="6">
        <f t="shared" si="8"/>
        <v>1.3632731495562254</v>
      </c>
      <c r="M28" s="7"/>
      <c r="R28" s="7"/>
      <c r="S28" s="4"/>
    </row>
    <row r="29" spans="1:19" x14ac:dyDescent="0.2">
      <c r="A29" s="3" t="s">
        <v>12</v>
      </c>
      <c r="B29" s="5">
        <v>197222</v>
      </c>
      <c r="C29" s="5">
        <v>139400</v>
      </c>
      <c r="D29" s="5">
        <v>31682</v>
      </c>
      <c r="E29" s="5">
        <v>139400</v>
      </c>
      <c r="F29" s="5">
        <v>160276</v>
      </c>
      <c r="I29" s="6">
        <f t="shared" si="5"/>
        <v>1.4147919655667145</v>
      </c>
      <c r="J29" s="6">
        <f t="shared" si="6"/>
        <v>6.2250489236790605</v>
      </c>
      <c r="K29" s="6">
        <f t="shared" si="7"/>
        <v>1.4147919655667145</v>
      </c>
      <c r="L29" s="6">
        <f t="shared" si="8"/>
        <v>1.2305148618632857</v>
      </c>
      <c r="M29" s="7"/>
      <c r="R29" s="4"/>
    </row>
    <row r="30" spans="1:19" x14ac:dyDescent="0.2">
      <c r="A30" s="3" t="s">
        <v>13</v>
      </c>
      <c r="B30" s="5">
        <v>197222</v>
      </c>
      <c r="C30" s="5">
        <v>137360</v>
      </c>
      <c r="D30" s="5">
        <v>33366</v>
      </c>
      <c r="E30" s="5">
        <v>137360</v>
      </c>
      <c r="F30" s="5">
        <v>163940</v>
      </c>
      <c r="I30" s="6">
        <f t="shared" si="5"/>
        <v>1.4358037274315667</v>
      </c>
      <c r="J30" s="6">
        <f t="shared" si="6"/>
        <v>5.9108673499970026</v>
      </c>
      <c r="K30" s="6">
        <f t="shared" si="7"/>
        <v>1.4358037274315667</v>
      </c>
      <c r="L30" s="6">
        <f t="shared" si="8"/>
        <v>1.2030132975478833</v>
      </c>
      <c r="M30" s="7"/>
      <c r="R30" s="4"/>
    </row>
    <row r="31" spans="1:19" x14ac:dyDescent="0.2">
      <c r="A31" s="3" t="s">
        <v>14</v>
      </c>
      <c r="B31" s="5">
        <v>197222</v>
      </c>
      <c r="C31" s="5">
        <v>91890</v>
      </c>
      <c r="D31" s="5">
        <v>15558</v>
      </c>
      <c r="E31" s="5">
        <v>91890</v>
      </c>
      <c r="F31" s="5">
        <v>88182</v>
      </c>
      <c r="I31" s="6">
        <f t="shared" si="5"/>
        <v>2.1462835999564698</v>
      </c>
      <c r="J31" s="6">
        <f t="shared" si="6"/>
        <v>12.676565111196812</v>
      </c>
      <c r="K31" s="6">
        <f t="shared" si="7"/>
        <v>2.1462835999564698</v>
      </c>
      <c r="L31" s="6">
        <f t="shared" si="8"/>
        <v>2.2365335329205505</v>
      </c>
      <c r="M31" s="7"/>
    </row>
    <row r="32" spans="1:19" x14ac:dyDescent="0.2">
      <c r="A32" s="3" t="s">
        <v>15</v>
      </c>
      <c r="B32" s="5">
        <v>197222</v>
      </c>
      <c r="C32" s="5">
        <v>85452</v>
      </c>
      <c r="D32" s="5">
        <v>15870</v>
      </c>
      <c r="E32" s="5">
        <v>85452</v>
      </c>
      <c r="F32" s="5">
        <v>93836</v>
      </c>
      <c r="I32" s="6">
        <f t="shared" si="5"/>
        <v>2.3079857697888873</v>
      </c>
      <c r="J32" s="6">
        <f t="shared" si="6"/>
        <v>12.427347195967235</v>
      </c>
      <c r="K32" s="6">
        <f t="shared" si="7"/>
        <v>2.3079857697888873</v>
      </c>
      <c r="L32" s="6">
        <f t="shared" si="8"/>
        <v>2.1017733066200606</v>
      </c>
      <c r="M32" s="7"/>
    </row>
    <row r="33" spans="1:13" x14ac:dyDescent="0.2">
      <c r="A33" s="3" t="s">
        <v>16</v>
      </c>
      <c r="B33" s="5">
        <v>197222</v>
      </c>
      <c r="C33" s="5">
        <v>152790</v>
      </c>
      <c r="D33" s="5">
        <v>37950</v>
      </c>
      <c r="E33" s="5">
        <v>152790</v>
      </c>
      <c r="F33" s="5">
        <v>188804</v>
      </c>
      <c r="I33" s="6">
        <f t="shared" si="5"/>
        <v>1.2908043720138753</v>
      </c>
      <c r="J33" s="6">
        <f t="shared" si="6"/>
        <v>5.196890645586298</v>
      </c>
      <c r="K33" s="6">
        <f t="shared" si="7"/>
        <v>1.2908043720138753</v>
      </c>
      <c r="L33" s="6">
        <f t="shared" si="8"/>
        <v>1.0445859197898351</v>
      </c>
      <c r="M33" s="7"/>
    </row>
    <row r="34" spans="1:13" x14ac:dyDescent="0.2">
      <c r="A34" s="3" t="s">
        <v>17</v>
      </c>
      <c r="B34" s="5">
        <v>197222</v>
      </c>
      <c r="C34" s="5">
        <v>117764</v>
      </c>
      <c r="D34" s="5">
        <v>20614</v>
      </c>
      <c r="E34" s="5">
        <v>117764</v>
      </c>
      <c r="F34" s="5">
        <v>122790</v>
      </c>
      <c r="I34" s="6">
        <f t="shared" si="5"/>
        <v>1.674722326007948</v>
      </c>
      <c r="J34" s="6">
        <f t="shared" si="6"/>
        <v>9.5673813912874746</v>
      </c>
      <c r="K34" s="6">
        <f t="shared" si="7"/>
        <v>1.674722326007948</v>
      </c>
      <c r="L34" s="6">
        <f>C34/F34</f>
        <v>0.95906832803974262</v>
      </c>
    </row>
    <row r="35" spans="1:13" x14ac:dyDescent="0.2">
      <c r="H35" s="23" t="s">
        <v>20</v>
      </c>
      <c r="I35" s="9">
        <f>_xlfn.CONFIDENCE.T(0.05, _xlfn.STDEV.S(I25:I34), 10)</f>
        <v>0.24771063522819406</v>
      </c>
      <c r="J35" s="9">
        <f t="shared" ref="J35:L35" si="9">_xlfn.CONFIDENCE.T(0.05, _xlfn.STDEV.S(J25:J34), 10)</f>
        <v>1.9500370809450975</v>
      </c>
      <c r="K35" s="9">
        <f t="shared" si="9"/>
        <v>0.24771063522819406</v>
      </c>
      <c r="L35" s="9">
        <f t="shared" si="9"/>
        <v>0.3097999363761535</v>
      </c>
    </row>
    <row r="36" spans="1:13" x14ac:dyDescent="0.2">
      <c r="H36" s="24"/>
      <c r="I36" s="9"/>
      <c r="J36" s="9"/>
      <c r="K36" s="9"/>
      <c r="L36" s="9"/>
    </row>
  </sheetData>
  <sheetProtection selectLockedCells="1" selectUnlockedCells="1"/>
  <mergeCells count="15">
    <mergeCell ref="A1:G1"/>
    <mergeCell ref="C3:F3"/>
    <mergeCell ref="I3:L3"/>
    <mergeCell ref="C4:D4"/>
    <mergeCell ref="E4:F4"/>
    <mergeCell ref="I4:J4"/>
    <mergeCell ref="K4:L4"/>
    <mergeCell ref="H16:H17"/>
    <mergeCell ref="H35:H36"/>
    <mergeCell ref="C22:F22"/>
    <mergeCell ref="I22:L22"/>
    <mergeCell ref="C23:D23"/>
    <mergeCell ref="E23:F23"/>
    <mergeCell ref="I23:J23"/>
    <mergeCell ref="K23:L23"/>
  </mergeCell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opLeftCell="A10" workbookViewId="0">
      <selection activeCell="I36" sqref="I36"/>
    </sheetView>
  </sheetViews>
  <sheetFormatPr defaultRowHeight="12.75" x14ac:dyDescent="0.2"/>
  <cols>
    <col min="1" max="1" width="10.28515625" bestFit="1" customWidth="1"/>
    <col min="5" max="5" width="9.140625" customWidth="1"/>
    <col min="11" max="11" width="10.28515625" bestFit="1" customWidth="1"/>
    <col min="21" max="21" width="10.28515625" bestFit="1" customWidth="1"/>
  </cols>
  <sheetData>
    <row r="1" spans="1:29" x14ac:dyDescent="0.2">
      <c r="A1" s="42"/>
      <c r="B1" s="40" t="s">
        <v>37</v>
      </c>
      <c r="C1" s="40"/>
      <c r="D1" s="40"/>
      <c r="E1" s="40"/>
      <c r="F1" s="40"/>
      <c r="G1" s="40"/>
      <c r="H1" s="40"/>
      <c r="I1" s="40"/>
      <c r="K1" s="42"/>
      <c r="L1" s="40" t="s">
        <v>38</v>
      </c>
      <c r="M1" s="40"/>
      <c r="N1" s="40"/>
      <c r="O1" s="40"/>
      <c r="P1" s="40"/>
      <c r="Q1" s="40"/>
      <c r="R1" s="40"/>
      <c r="S1" s="40"/>
      <c r="U1" s="42"/>
      <c r="V1" s="40" t="s">
        <v>39</v>
      </c>
      <c r="W1" s="40"/>
      <c r="X1" s="40"/>
      <c r="Y1" s="40"/>
      <c r="Z1" s="40"/>
      <c r="AA1" s="40"/>
      <c r="AB1" s="40"/>
      <c r="AC1" s="40"/>
    </row>
    <row r="2" spans="1:29" x14ac:dyDescent="0.2">
      <c r="A2" s="42"/>
      <c r="B2" s="33" t="s">
        <v>22</v>
      </c>
      <c r="C2" s="33"/>
      <c r="D2" s="34" t="s">
        <v>23</v>
      </c>
      <c r="E2" s="34"/>
      <c r="F2" s="33" t="s">
        <v>24</v>
      </c>
      <c r="G2" s="33"/>
      <c r="H2" s="34" t="s">
        <v>25</v>
      </c>
      <c r="I2" s="34"/>
      <c r="K2" s="42"/>
      <c r="L2" s="33" t="s">
        <v>22</v>
      </c>
      <c r="M2" s="33"/>
      <c r="N2" s="34" t="s">
        <v>23</v>
      </c>
      <c r="O2" s="34"/>
      <c r="P2" s="33" t="s">
        <v>24</v>
      </c>
      <c r="Q2" s="33"/>
      <c r="R2" s="34" t="s">
        <v>25</v>
      </c>
      <c r="S2" s="34"/>
      <c r="U2" s="42"/>
      <c r="V2" s="33" t="s">
        <v>22</v>
      </c>
      <c r="W2" s="33"/>
      <c r="X2" s="34" t="s">
        <v>23</v>
      </c>
      <c r="Y2" s="34"/>
      <c r="Z2" s="33" t="s">
        <v>24</v>
      </c>
      <c r="AA2" s="33"/>
      <c r="AB2" s="34" t="s">
        <v>25</v>
      </c>
      <c r="AC2" s="34"/>
    </row>
    <row r="3" spans="1:29" x14ac:dyDescent="0.2">
      <c r="A3" s="42"/>
      <c r="B3" s="35" t="s">
        <v>41</v>
      </c>
      <c r="C3" s="35" t="s">
        <v>42</v>
      </c>
      <c r="D3" s="36" t="s">
        <v>41</v>
      </c>
      <c r="E3" s="36" t="s">
        <v>42</v>
      </c>
      <c r="F3" s="35" t="s">
        <v>41</v>
      </c>
      <c r="G3" s="35" t="s">
        <v>42</v>
      </c>
      <c r="H3" s="36" t="s">
        <v>41</v>
      </c>
      <c r="I3" s="36" t="s">
        <v>42</v>
      </c>
      <c r="K3" s="42"/>
      <c r="L3" s="35" t="s">
        <v>41</v>
      </c>
      <c r="M3" s="35" t="s">
        <v>42</v>
      </c>
      <c r="N3" s="36" t="s">
        <v>41</v>
      </c>
      <c r="O3" s="36" t="s">
        <v>42</v>
      </c>
      <c r="P3" s="35" t="s">
        <v>41</v>
      </c>
      <c r="Q3" s="35" t="s">
        <v>42</v>
      </c>
      <c r="R3" s="36" t="s">
        <v>41</v>
      </c>
      <c r="S3" s="36" t="s">
        <v>42</v>
      </c>
      <c r="U3" s="42"/>
      <c r="V3" s="35" t="s">
        <v>41</v>
      </c>
      <c r="W3" s="35" t="s">
        <v>42</v>
      </c>
      <c r="X3" s="36" t="s">
        <v>41</v>
      </c>
      <c r="Y3" s="36" t="s">
        <v>42</v>
      </c>
      <c r="Z3" s="35" t="s">
        <v>41</v>
      </c>
      <c r="AA3" s="35" t="s">
        <v>42</v>
      </c>
      <c r="AB3" s="36" t="s">
        <v>41</v>
      </c>
      <c r="AC3" s="36" t="s">
        <v>42</v>
      </c>
    </row>
    <row r="4" spans="1:29" x14ac:dyDescent="0.2">
      <c r="A4" s="41" t="s">
        <v>8</v>
      </c>
      <c r="B4" s="37" t="s">
        <v>43</v>
      </c>
      <c r="C4" s="38">
        <v>0</v>
      </c>
      <c r="D4" s="39">
        <v>11.682329891214</v>
      </c>
      <c r="E4" s="39">
        <v>38.234414583333297</v>
      </c>
      <c r="F4" s="37" t="s">
        <v>43</v>
      </c>
      <c r="G4" s="38">
        <v>0</v>
      </c>
      <c r="H4" s="39">
        <v>33.335471587268898</v>
      </c>
      <c r="I4" s="39">
        <v>0.26130052083333299</v>
      </c>
      <c r="K4" s="41" t="s">
        <v>8</v>
      </c>
      <c r="L4" s="37" t="s">
        <v>43</v>
      </c>
      <c r="M4" s="38">
        <v>0</v>
      </c>
      <c r="N4" s="39">
        <v>8.3385255606700408</v>
      </c>
      <c r="O4" s="39">
        <v>111.633427937826</v>
      </c>
      <c r="P4" s="37" t="s">
        <v>43</v>
      </c>
      <c r="Q4" s="38">
        <v>0</v>
      </c>
      <c r="R4" s="39">
        <v>28.6532201928128</v>
      </c>
      <c r="S4" s="39">
        <v>1.0383046468099</v>
      </c>
      <c r="U4" s="41" t="s">
        <v>8</v>
      </c>
      <c r="V4" s="37" t="s">
        <v>43</v>
      </c>
      <c r="W4" s="38">
        <v>0</v>
      </c>
      <c r="X4" s="39">
        <v>10.839247346639899</v>
      </c>
      <c r="Y4" s="39">
        <v>62.849777221679702</v>
      </c>
      <c r="Z4" s="37" t="s">
        <v>43</v>
      </c>
      <c r="AA4" s="38">
        <v>0</v>
      </c>
      <c r="AB4" s="39">
        <v>28.758911164533799</v>
      </c>
      <c r="AC4" s="39">
        <v>1.01469930013021</v>
      </c>
    </row>
    <row r="5" spans="1:29" x14ac:dyDescent="0.2">
      <c r="A5" s="41" t="s">
        <v>9</v>
      </c>
      <c r="B5" s="37" t="s">
        <v>43</v>
      </c>
      <c r="C5" s="38">
        <v>0</v>
      </c>
      <c r="D5" s="39">
        <v>9.8567004726799095</v>
      </c>
      <c r="E5" s="39">
        <v>77.539232812500003</v>
      </c>
      <c r="F5" s="37" t="s">
        <v>43</v>
      </c>
      <c r="G5" s="38">
        <v>0</v>
      </c>
      <c r="H5" s="39">
        <v>31.599265744870799</v>
      </c>
      <c r="I5" s="39">
        <v>0.519116666666667</v>
      </c>
      <c r="K5" s="41" t="s">
        <v>9</v>
      </c>
      <c r="L5" s="37" t="s">
        <v>43</v>
      </c>
      <c r="M5" s="38">
        <v>0</v>
      </c>
      <c r="N5" s="39">
        <v>10.4456515739186</v>
      </c>
      <c r="O5" s="39">
        <v>66.308822631835895</v>
      </c>
      <c r="P5" s="37" t="s">
        <v>43</v>
      </c>
      <c r="Q5" s="38">
        <v>0</v>
      </c>
      <c r="R5" s="39">
        <v>28.482889709883501</v>
      </c>
      <c r="S5" s="39">
        <v>1.0419514973958299</v>
      </c>
      <c r="U5" s="41" t="s">
        <v>9</v>
      </c>
      <c r="V5" s="37" t="s">
        <v>43</v>
      </c>
      <c r="W5" s="38">
        <v>0</v>
      </c>
      <c r="X5" s="39">
        <v>8.5534099610256504</v>
      </c>
      <c r="Y5" s="39">
        <v>105.86962890625</v>
      </c>
      <c r="Z5" s="37" t="s">
        <v>43</v>
      </c>
      <c r="AA5" s="38">
        <v>0</v>
      </c>
      <c r="AB5" s="39">
        <v>28.696993923176599</v>
      </c>
      <c r="AC5" s="39">
        <v>1.0242665608724</v>
      </c>
    </row>
    <row r="6" spans="1:29" x14ac:dyDescent="0.2">
      <c r="A6" s="41" t="s">
        <v>10</v>
      </c>
      <c r="B6" s="37" t="s">
        <v>43</v>
      </c>
      <c r="C6" s="38">
        <v>0</v>
      </c>
      <c r="D6" s="39">
        <v>11.938894377984401</v>
      </c>
      <c r="E6" s="39">
        <v>48.510569270833301</v>
      </c>
      <c r="F6" s="37" t="s">
        <v>43</v>
      </c>
      <c r="G6" s="38">
        <v>0</v>
      </c>
      <c r="H6" s="39">
        <v>29.705365264273802</v>
      </c>
      <c r="I6" s="39">
        <v>0.81131458333333295</v>
      </c>
      <c r="K6" s="41" t="s">
        <v>10</v>
      </c>
      <c r="L6" s="37" t="s">
        <v>43</v>
      </c>
      <c r="M6" s="38">
        <v>0</v>
      </c>
      <c r="N6" s="39">
        <v>7.31521303520939</v>
      </c>
      <c r="O6" s="39">
        <v>141.695724487305</v>
      </c>
      <c r="P6" s="37" t="s">
        <v>43</v>
      </c>
      <c r="Q6" s="38">
        <v>0</v>
      </c>
      <c r="R6" s="39">
        <v>28.651238364503602</v>
      </c>
      <c r="S6" s="39">
        <v>1.0417277018229201</v>
      </c>
      <c r="U6" s="41" t="s">
        <v>10</v>
      </c>
      <c r="V6" s="37" t="s">
        <v>43</v>
      </c>
      <c r="W6" s="38">
        <v>0</v>
      </c>
      <c r="X6" s="39">
        <v>8.3790501482570505</v>
      </c>
      <c r="Y6" s="39">
        <v>109.443115234375</v>
      </c>
      <c r="Z6" s="37" t="s">
        <v>43</v>
      </c>
      <c r="AA6" s="38">
        <v>0</v>
      </c>
      <c r="AB6" s="39">
        <v>28.795034580974502</v>
      </c>
      <c r="AC6" s="39">
        <v>0.99446614583333304</v>
      </c>
    </row>
    <row r="7" spans="1:29" x14ac:dyDescent="0.2">
      <c r="A7" s="41" t="s">
        <v>11</v>
      </c>
      <c r="B7" s="37" t="s">
        <v>43</v>
      </c>
      <c r="C7" s="38">
        <v>0</v>
      </c>
      <c r="D7" s="39">
        <v>16.521447779678802</v>
      </c>
      <c r="E7" s="39">
        <v>13.9529338541667</v>
      </c>
      <c r="F7" s="37" t="s">
        <v>43</v>
      </c>
      <c r="G7" s="38">
        <v>0</v>
      </c>
      <c r="H7" s="39">
        <v>33.217091473514401</v>
      </c>
      <c r="I7" s="39">
        <v>0.29860781250000001</v>
      </c>
      <c r="K7" s="41" t="s">
        <v>11</v>
      </c>
      <c r="L7" s="37" t="s">
        <v>43</v>
      </c>
      <c r="M7" s="38">
        <v>0</v>
      </c>
      <c r="N7" s="39">
        <v>13.060024840946101</v>
      </c>
      <c r="O7" s="39">
        <v>36.588938395182304</v>
      </c>
      <c r="P7" s="37" t="s">
        <v>43</v>
      </c>
      <c r="Q7" s="38">
        <v>0</v>
      </c>
      <c r="R7" s="39">
        <v>28.829035022267099</v>
      </c>
      <c r="S7" s="39">
        <v>0.96927897135416696</v>
      </c>
      <c r="U7" s="41" t="s">
        <v>11</v>
      </c>
      <c r="V7" s="37" t="s">
        <v>43</v>
      </c>
      <c r="W7" s="38">
        <v>0</v>
      </c>
      <c r="X7" s="39">
        <v>10.0917848590049</v>
      </c>
      <c r="Y7" s="39">
        <v>74.898473103841098</v>
      </c>
      <c r="Z7" s="37" t="s">
        <v>43</v>
      </c>
      <c r="AA7" s="38">
        <v>0</v>
      </c>
      <c r="AB7" s="39">
        <v>29.260087435458502</v>
      </c>
      <c r="AC7" s="39">
        <v>0.907073974609375</v>
      </c>
    </row>
    <row r="8" spans="1:29" x14ac:dyDescent="0.2">
      <c r="A8" s="41" t="s">
        <v>12</v>
      </c>
      <c r="B8" s="37" t="s">
        <v>43</v>
      </c>
      <c r="C8" s="38">
        <v>0</v>
      </c>
      <c r="D8" s="39">
        <v>11.2168531184339</v>
      </c>
      <c r="E8" s="39">
        <v>49.751703645833302</v>
      </c>
      <c r="F8" s="37" t="s">
        <v>43</v>
      </c>
      <c r="G8" s="38">
        <v>0</v>
      </c>
      <c r="H8" s="39">
        <v>34.882645073453098</v>
      </c>
      <c r="I8" s="39">
        <v>0.213908854166667</v>
      </c>
      <c r="K8" s="41" t="s">
        <v>12</v>
      </c>
      <c r="L8" s="37" t="s">
        <v>43</v>
      </c>
      <c r="M8" s="38">
        <v>0</v>
      </c>
      <c r="N8" s="39">
        <v>10.274356651438</v>
      </c>
      <c r="O8" s="39">
        <v>71.794977823893205</v>
      </c>
      <c r="P8" s="37" t="s">
        <v>43</v>
      </c>
      <c r="Q8" s="38">
        <v>0</v>
      </c>
      <c r="R8" s="39">
        <v>28.683488763849301</v>
      </c>
      <c r="S8" s="39">
        <v>1.03557332356771</v>
      </c>
      <c r="U8" s="41" t="s">
        <v>12</v>
      </c>
      <c r="V8" s="37" t="s">
        <v>43</v>
      </c>
      <c r="W8" s="38">
        <v>0</v>
      </c>
      <c r="X8" s="39">
        <v>7.5448187394439499</v>
      </c>
      <c r="Y8" s="39">
        <v>129.889246622721</v>
      </c>
      <c r="Z8" s="37" t="s">
        <v>43</v>
      </c>
      <c r="AA8" s="38">
        <v>0</v>
      </c>
      <c r="AB8" s="39">
        <v>28.636136009760499</v>
      </c>
      <c r="AC8" s="39">
        <v>1.0102793375651</v>
      </c>
    </row>
    <row r="9" spans="1:29" x14ac:dyDescent="0.2">
      <c r="A9" s="41" t="s">
        <v>13</v>
      </c>
      <c r="B9" s="37" t="s">
        <v>43</v>
      </c>
      <c r="C9" s="38">
        <v>0</v>
      </c>
      <c r="D9" s="39">
        <v>11.5820250278468</v>
      </c>
      <c r="E9" s="39">
        <v>50.078111458333296</v>
      </c>
      <c r="F9" s="37" t="s">
        <v>43</v>
      </c>
      <c r="G9" s="38">
        <v>0</v>
      </c>
      <c r="H9" s="39">
        <v>32.6233011189954</v>
      </c>
      <c r="I9" s="39">
        <v>0.39402187500000002</v>
      </c>
      <c r="K9" s="41" t="s">
        <v>13</v>
      </c>
      <c r="L9" s="37" t="s">
        <v>43</v>
      </c>
      <c r="M9" s="38">
        <v>0</v>
      </c>
      <c r="N9" s="39">
        <v>13.084004562285999</v>
      </c>
      <c r="O9" s="39">
        <v>36.8165486653646</v>
      </c>
      <c r="P9" s="37" t="s">
        <v>43</v>
      </c>
      <c r="Q9" s="38">
        <v>0</v>
      </c>
      <c r="R9" s="39">
        <v>28.791385069018801</v>
      </c>
      <c r="S9" s="39">
        <v>0.98924763997395804</v>
      </c>
      <c r="U9" s="41" t="s">
        <v>13</v>
      </c>
      <c r="V9" s="37" t="s">
        <v>43</v>
      </c>
      <c r="W9" s="38">
        <v>0</v>
      </c>
      <c r="X9" s="39">
        <v>7.6162984218225702</v>
      </c>
      <c r="Y9" s="39">
        <v>118.760320027669</v>
      </c>
      <c r="Z9" s="37" t="s">
        <v>43</v>
      </c>
      <c r="AA9" s="38">
        <v>0</v>
      </c>
      <c r="AB9" s="39">
        <v>28.233444103862599</v>
      </c>
      <c r="AC9" s="39">
        <v>1.03028361002604</v>
      </c>
    </row>
    <row r="10" spans="1:29" x14ac:dyDescent="0.2">
      <c r="A10" s="41" t="s">
        <v>14</v>
      </c>
      <c r="B10" s="37" t="s">
        <v>43</v>
      </c>
      <c r="C10" s="38">
        <v>0</v>
      </c>
      <c r="D10" s="39">
        <v>14.0070011392797</v>
      </c>
      <c r="E10" s="39">
        <v>28.915303125000001</v>
      </c>
      <c r="F10" s="37" t="s">
        <v>43</v>
      </c>
      <c r="G10" s="38">
        <v>0</v>
      </c>
      <c r="H10" s="39">
        <v>34.017988833150298</v>
      </c>
      <c r="I10" s="39">
        <v>0.28842239583333301</v>
      </c>
      <c r="K10" s="41" t="s">
        <v>14</v>
      </c>
      <c r="L10" s="37" t="s">
        <v>43</v>
      </c>
      <c r="M10" s="38">
        <v>0</v>
      </c>
      <c r="N10" s="39">
        <v>10.7370119177319</v>
      </c>
      <c r="O10" s="39">
        <v>63.9675903320313</v>
      </c>
      <c r="P10" s="37" t="s">
        <v>43</v>
      </c>
      <c r="Q10" s="38">
        <v>0</v>
      </c>
      <c r="R10" s="39">
        <v>28.643161141439499</v>
      </c>
      <c r="S10" s="39">
        <v>1.0359649658203101</v>
      </c>
      <c r="U10" s="41" t="s">
        <v>14</v>
      </c>
      <c r="V10" s="37" t="s">
        <v>43</v>
      </c>
      <c r="W10" s="38">
        <v>0</v>
      </c>
      <c r="X10" s="39">
        <v>11.334884301927699</v>
      </c>
      <c r="Y10" s="39">
        <v>50.080042521158902</v>
      </c>
      <c r="Z10" s="37" t="s">
        <v>43</v>
      </c>
      <c r="AA10" s="38">
        <v>0</v>
      </c>
      <c r="AB10" s="39">
        <v>28.162691635837898</v>
      </c>
      <c r="AC10" s="39">
        <v>1.0396423339843801</v>
      </c>
    </row>
    <row r="11" spans="1:29" x14ac:dyDescent="0.2">
      <c r="A11" s="41" t="s">
        <v>15</v>
      </c>
      <c r="B11" s="37" t="s">
        <v>43</v>
      </c>
      <c r="C11" s="38">
        <v>0</v>
      </c>
      <c r="D11" s="39">
        <v>11.581647927714</v>
      </c>
      <c r="E11" s="39">
        <v>52.190070312499998</v>
      </c>
      <c r="F11" s="37" t="s">
        <v>43</v>
      </c>
      <c r="G11" s="38">
        <v>0</v>
      </c>
      <c r="H11" s="39">
        <v>32.038584400563401</v>
      </c>
      <c r="I11" s="39">
        <v>0.46977968749999999</v>
      </c>
      <c r="K11" s="41" t="s">
        <v>15</v>
      </c>
      <c r="L11" s="37" t="s">
        <v>43</v>
      </c>
      <c r="M11" s="38">
        <v>0</v>
      </c>
      <c r="N11" s="39">
        <v>11.8602830294036</v>
      </c>
      <c r="O11" s="39">
        <v>47.724716186523402</v>
      </c>
      <c r="P11" s="37" t="s">
        <v>43</v>
      </c>
      <c r="Q11" s="38">
        <v>0</v>
      </c>
      <c r="R11" s="39">
        <v>28.6213996857302</v>
      </c>
      <c r="S11" s="39">
        <v>1.0060780843099</v>
      </c>
      <c r="U11" s="41" t="s">
        <v>15</v>
      </c>
      <c r="V11" s="37" t="s">
        <v>43</v>
      </c>
      <c r="W11" s="38">
        <v>0</v>
      </c>
      <c r="X11" s="39">
        <v>11.1734921919734</v>
      </c>
      <c r="Y11" s="39">
        <v>53.026234944661503</v>
      </c>
      <c r="Z11" s="37" t="s">
        <v>43</v>
      </c>
      <c r="AA11" s="38">
        <v>0</v>
      </c>
      <c r="AB11" s="39">
        <v>28.7620818490687</v>
      </c>
      <c r="AC11" s="39">
        <v>0.92391459147135402</v>
      </c>
    </row>
    <row r="12" spans="1:29" x14ac:dyDescent="0.2">
      <c r="A12" s="41" t="s">
        <v>16</v>
      </c>
      <c r="B12" s="37" t="s">
        <v>43</v>
      </c>
      <c r="C12" s="38">
        <v>0</v>
      </c>
      <c r="D12" s="39">
        <v>14.182369213947601</v>
      </c>
      <c r="E12" s="39">
        <v>29.193787499999999</v>
      </c>
      <c r="F12" s="37" t="s">
        <v>43</v>
      </c>
      <c r="G12" s="38">
        <v>0</v>
      </c>
      <c r="H12" s="39">
        <v>34.700564589036198</v>
      </c>
      <c r="I12" s="39">
        <v>0.25910208333333301</v>
      </c>
      <c r="K12" s="41" t="s">
        <v>16</v>
      </c>
      <c r="L12" s="37" t="s">
        <v>43</v>
      </c>
      <c r="M12" s="38">
        <v>0</v>
      </c>
      <c r="N12" s="39">
        <v>8.0271982368355204</v>
      </c>
      <c r="O12" s="39">
        <v>107.117467244466</v>
      </c>
      <c r="P12" s="37" t="s">
        <v>43</v>
      </c>
      <c r="Q12" s="38">
        <v>0</v>
      </c>
      <c r="R12" s="39">
        <v>28.187408939821701</v>
      </c>
      <c r="S12" s="39">
        <v>1.0323791503906301</v>
      </c>
      <c r="U12" s="41" t="s">
        <v>16</v>
      </c>
      <c r="V12" s="37" t="s">
        <v>43</v>
      </c>
      <c r="W12" s="38">
        <v>0</v>
      </c>
      <c r="X12" s="39">
        <v>6.5908633214794197</v>
      </c>
      <c r="Y12" s="39">
        <v>164.92078653971399</v>
      </c>
      <c r="Z12" s="37" t="s">
        <v>43</v>
      </c>
      <c r="AA12" s="38">
        <v>0</v>
      </c>
      <c r="AB12" s="39">
        <v>28.496961235568399</v>
      </c>
      <c r="AC12" s="39">
        <v>1.0633239746093801</v>
      </c>
    </row>
    <row r="13" spans="1:29" x14ac:dyDescent="0.2">
      <c r="A13" s="41" t="s">
        <v>17</v>
      </c>
      <c r="B13" s="37" t="s">
        <v>43</v>
      </c>
      <c r="C13" s="38">
        <v>0</v>
      </c>
      <c r="D13" s="39">
        <v>8.1260277998077495</v>
      </c>
      <c r="E13" s="39">
        <v>115.776258333333</v>
      </c>
      <c r="F13" s="37" t="s">
        <v>43</v>
      </c>
      <c r="G13" s="38">
        <v>0</v>
      </c>
      <c r="H13" s="39">
        <v>32.097306345394998</v>
      </c>
      <c r="I13" s="39">
        <v>0.46397187499999998</v>
      </c>
      <c r="K13" s="41" t="s">
        <v>17</v>
      </c>
      <c r="L13" s="37" t="s">
        <v>43</v>
      </c>
      <c r="M13" s="38">
        <v>0</v>
      </c>
      <c r="N13" s="39">
        <v>9.7520135100469005</v>
      </c>
      <c r="O13" s="39">
        <v>78.150731404622405</v>
      </c>
      <c r="P13" s="37" t="s">
        <v>43</v>
      </c>
      <c r="Q13" s="38">
        <v>0</v>
      </c>
      <c r="R13" s="39">
        <v>28.687024658002102</v>
      </c>
      <c r="S13" s="39">
        <v>0.99869283040364598</v>
      </c>
      <c r="U13" s="41" t="s">
        <v>17</v>
      </c>
      <c r="V13" s="37" t="s">
        <v>43</v>
      </c>
      <c r="W13" s="38">
        <v>0</v>
      </c>
      <c r="X13" s="39">
        <v>10.468614514522301</v>
      </c>
      <c r="Y13" s="39">
        <v>68.569437662760393</v>
      </c>
      <c r="Z13" s="37" t="s">
        <v>43</v>
      </c>
      <c r="AA13" s="38">
        <v>0</v>
      </c>
      <c r="AB13" s="39">
        <v>28.974397997040199</v>
      </c>
      <c r="AC13" s="39">
        <v>0.96728006998697902</v>
      </c>
    </row>
    <row r="14" spans="1:29" x14ac:dyDescent="0.2">
      <c r="A14" s="41" t="s">
        <v>26</v>
      </c>
      <c r="B14" s="37" t="e">
        <f>AVERAGE(B4:B13)</f>
        <v>#DIV/0!</v>
      </c>
      <c r="C14" s="38">
        <f t="shared" ref="C14:I14" si="0">AVERAGE(C4:C13)</f>
        <v>0</v>
      </c>
      <c r="D14" s="39">
        <f t="shared" si="0"/>
        <v>12.069529674858684</v>
      </c>
      <c r="E14" s="39">
        <f t="shared" si="0"/>
        <v>50.414238489583283</v>
      </c>
      <c r="F14" s="37" t="e">
        <f t="shared" si="0"/>
        <v>#DIV/0!</v>
      </c>
      <c r="G14" s="38">
        <f t="shared" si="0"/>
        <v>0</v>
      </c>
      <c r="H14" s="39">
        <f t="shared" si="0"/>
        <v>32.821758443052133</v>
      </c>
      <c r="I14" s="39">
        <f t="shared" si="0"/>
        <v>0.39795463541666659</v>
      </c>
      <c r="K14" s="41" t="s">
        <v>26</v>
      </c>
      <c r="L14" s="37" t="e">
        <f>AVERAGE(L4:L13)</f>
        <v>#DIV/0!</v>
      </c>
      <c r="M14" s="38">
        <f t="shared" ref="M14" si="1">AVERAGE(M4:M13)</f>
        <v>0</v>
      </c>
      <c r="N14" s="39">
        <f t="shared" ref="N14" si="2">AVERAGE(N4:N13)</f>
        <v>10.289428291848605</v>
      </c>
      <c r="O14" s="39">
        <f t="shared" ref="O14" si="3">AVERAGE(O4:O13)</f>
        <v>76.179894510905015</v>
      </c>
      <c r="P14" s="37" t="e">
        <f t="shared" ref="P14" si="4">AVERAGE(P4:P13)</f>
        <v>#DIV/0!</v>
      </c>
      <c r="Q14" s="38">
        <f t="shared" ref="Q14" si="5">AVERAGE(Q4:Q13)</f>
        <v>0</v>
      </c>
      <c r="R14" s="39">
        <f t="shared" ref="R14" si="6">AVERAGE(R4:R13)</f>
        <v>28.623025154732858</v>
      </c>
      <c r="S14" s="39">
        <f t="shared" ref="S14" si="7">AVERAGE(S4:S13)</f>
        <v>1.0189198811848972</v>
      </c>
      <c r="U14" s="41" t="s">
        <v>26</v>
      </c>
      <c r="V14" s="37" t="e">
        <f>AVERAGE(V4:V13)</f>
        <v>#DIV/0!</v>
      </c>
      <c r="W14" s="38">
        <f t="shared" ref="W14" si="8">AVERAGE(W4:W13)</f>
        <v>0</v>
      </c>
      <c r="X14" s="39">
        <f t="shared" ref="X14" si="9">AVERAGE(X4:X13)</f>
        <v>9.2592463806096834</v>
      </c>
      <c r="Y14" s="39">
        <f t="shared" ref="Y14" si="10">AVERAGE(Y4:Y13)</f>
        <v>93.830706278483049</v>
      </c>
      <c r="Z14" s="37" t="e">
        <f t="shared" ref="Z14" si="11">AVERAGE(Z4:Z13)</f>
        <v>#DIV/0!</v>
      </c>
      <c r="AA14" s="38">
        <f t="shared" ref="AA14" si="12">AVERAGE(AA4:AA13)</f>
        <v>0</v>
      </c>
      <c r="AB14" s="39">
        <f t="shared" ref="AB14" si="13">AVERAGE(AB4:AB13)</f>
        <v>28.677673993528174</v>
      </c>
      <c r="AC14" s="39">
        <f t="shared" ref="AC14" si="14">AVERAGE(AC4:AC13)</f>
        <v>0.99752298990885513</v>
      </c>
    </row>
    <row r="15" spans="1:29" x14ac:dyDescent="0.2">
      <c r="A15" s="41" t="s">
        <v>49</v>
      </c>
      <c r="B15" s="37" t="e">
        <f>_xlfn.CONFIDENCE.T(0.05,_xlfn.STDEV.S(B4:B13),COUNT(B4:B13))</f>
        <v>#DIV/0!</v>
      </c>
      <c r="C15" s="38" t="e">
        <f t="shared" ref="C15:I15" si="15">_xlfn.CONFIDENCE.T(0.05,_xlfn.STDEV.S(C4:C13),COUNT(C4:C13))</f>
        <v>#NUM!</v>
      </c>
      <c r="D15" s="39">
        <f t="shared" si="15"/>
        <v>1.6836660541013693</v>
      </c>
      <c r="E15" s="39">
        <f t="shared" si="15"/>
        <v>20.520168029111829</v>
      </c>
      <c r="F15" s="37" t="e">
        <f t="shared" si="15"/>
        <v>#DIV/0!</v>
      </c>
      <c r="G15" s="38" t="e">
        <f t="shared" si="15"/>
        <v>#NUM!</v>
      </c>
      <c r="H15" s="39">
        <f t="shared" si="15"/>
        <v>1.1187529284898425</v>
      </c>
      <c r="I15" s="39">
        <f t="shared" si="15"/>
        <v>0.12813868405410969</v>
      </c>
      <c r="K15" s="41" t="s">
        <v>49</v>
      </c>
      <c r="L15" s="37" t="e">
        <f>_xlfn.CONFIDENCE.T(0.05,_xlfn.STDEV.S(L4:L13),COUNT(L4:L13))</f>
        <v>#DIV/0!</v>
      </c>
      <c r="M15" s="38" t="e">
        <f t="shared" ref="M15:S15" si="16">_xlfn.CONFIDENCE.T(0.05,_xlfn.STDEV.S(M4:M13),COUNT(M4:M13))</f>
        <v>#NUM!</v>
      </c>
      <c r="N15" s="39">
        <f t="shared" si="16"/>
        <v>1.4354132946667637</v>
      </c>
      <c r="O15" s="39">
        <f t="shared" si="16"/>
        <v>24.668826474307885</v>
      </c>
      <c r="P15" s="37" t="e">
        <f t="shared" si="16"/>
        <v>#DIV/0!</v>
      </c>
      <c r="Q15" s="38" t="e">
        <f t="shared" si="16"/>
        <v>#NUM!</v>
      </c>
      <c r="R15" s="39">
        <f t="shared" si="16"/>
        <v>0.12842204337081622</v>
      </c>
      <c r="S15" s="39">
        <f t="shared" si="16"/>
        <v>1.861479129434156E-2</v>
      </c>
      <c r="U15" s="41" t="s">
        <v>49</v>
      </c>
      <c r="V15" s="37" t="e">
        <f>_xlfn.CONFIDENCE.T(0.05,_xlfn.STDEV.S(V4:V13),COUNT(V4:V13))</f>
        <v>#DIV/0!</v>
      </c>
      <c r="W15" s="38" t="e">
        <f t="shared" ref="W15:AC15" si="17">_xlfn.CONFIDENCE.T(0.05,_xlfn.STDEV.S(W4:W13),COUNT(W4:W13))</f>
        <v>#NUM!</v>
      </c>
      <c r="X15" s="39">
        <f t="shared" si="17"/>
        <v>1.2311267920349001</v>
      </c>
      <c r="Y15" s="39">
        <f t="shared" si="17"/>
        <v>27.082651017220297</v>
      </c>
      <c r="Z15" s="37" t="e">
        <f t="shared" si="17"/>
        <v>#DIV/0!</v>
      </c>
      <c r="AA15" s="38" t="e">
        <f t="shared" si="17"/>
        <v>#NUM!</v>
      </c>
      <c r="AB15" s="39">
        <f t="shared" si="17"/>
        <v>0.23266530637570426</v>
      </c>
      <c r="AC15" s="39">
        <f t="shared" si="17"/>
        <v>3.6063287431788611E-2</v>
      </c>
    </row>
    <row r="17" spans="1:29" x14ac:dyDescent="0.2">
      <c r="A17" s="42"/>
      <c r="B17" s="40" t="s">
        <v>44</v>
      </c>
      <c r="C17" s="40"/>
      <c r="D17" s="40"/>
      <c r="E17" s="40"/>
      <c r="F17" s="40"/>
      <c r="G17" s="40"/>
      <c r="H17" s="40"/>
      <c r="I17" s="40"/>
      <c r="K17" s="42"/>
      <c r="L17" s="40" t="s">
        <v>38</v>
      </c>
      <c r="M17" s="40"/>
      <c r="N17" s="40"/>
      <c r="O17" s="40"/>
      <c r="P17" s="40"/>
      <c r="Q17" s="40"/>
      <c r="R17" s="40"/>
      <c r="S17" s="40"/>
      <c r="U17" s="42"/>
      <c r="V17" s="40" t="s">
        <v>39</v>
      </c>
      <c r="W17" s="40"/>
      <c r="X17" s="40"/>
      <c r="Y17" s="40"/>
      <c r="Z17" s="40"/>
      <c r="AA17" s="40"/>
      <c r="AB17" s="40"/>
      <c r="AC17" s="40"/>
    </row>
    <row r="18" spans="1:29" x14ac:dyDescent="0.2">
      <c r="A18" s="42"/>
      <c r="B18" s="43" t="s">
        <v>22</v>
      </c>
      <c r="C18" s="43"/>
      <c r="D18" s="44" t="s">
        <v>23</v>
      </c>
      <c r="E18" s="44"/>
      <c r="F18" s="43" t="s">
        <v>24</v>
      </c>
      <c r="G18" s="43"/>
      <c r="H18" s="44" t="s">
        <v>25</v>
      </c>
      <c r="I18" s="44"/>
      <c r="K18" s="42"/>
      <c r="L18" s="43" t="s">
        <v>22</v>
      </c>
      <c r="M18" s="43"/>
      <c r="N18" s="44" t="s">
        <v>23</v>
      </c>
      <c r="O18" s="44"/>
      <c r="P18" s="43" t="s">
        <v>24</v>
      </c>
      <c r="Q18" s="43"/>
      <c r="R18" s="44" t="s">
        <v>25</v>
      </c>
      <c r="S18" s="44"/>
      <c r="U18" s="42"/>
      <c r="V18" s="43" t="s">
        <v>22</v>
      </c>
      <c r="W18" s="43"/>
      <c r="X18" s="44" t="s">
        <v>23</v>
      </c>
      <c r="Y18" s="44"/>
      <c r="Z18" s="43" t="s">
        <v>24</v>
      </c>
      <c r="AA18" s="43"/>
      <c r="AB18" s="44" t="s">
        <v>25</v>
      </c>
      <c r="AC18" s="44"/>
    </row>
    <row r="19" spans="1:29" x14ac:dyDescent="0.2">
      <c r="A19" s="42"/>
      <c r="B19" s="35" t="s">
        <v>41</v>
      </c>
      <c r="C19" s="35" t="s">
        <v>42</v>
      </c>
      <c r="D19" s="36" t="s">
        <v>41</v>
      </c>
      <c r="E19" s="36" t="s">
        <v>42</v>
      </c>
      <c r="F19" s="35" t="s">
        <v>41</v>
      </c>
      <c r="G19" s="35" t="s">
        <v>42</v>
      </c>
      <c r="H19" s="36" t="s">
        <v>41</v>
      </c>
      <c r="I19" s="36" t="s">
        <v>42</v>
      </c>
      <c r="K19" s="42"/>
      <c r="L19" s="35" t="s">
        <v>41</v>
      </c>
      <c r="M19" s="35" t="s">
        <v>42</v>
      </c>
      <c r="N19" s="36" t="s">
        <v>41</v>
      </c>
      <c r="O19" s="36" t="s">
        <v>42</v>
      </c>
      <c r="P19" s="35" t="s">
        <v>41</v>
      </c>
      <c r="Q19" s="35" t="s">
        <v>42</v>
      </c>
      <c r="R19" s="36" t="s">
        <v>41</v>
      </c>
      <c r="S19" s="36" t="s">
        <v>42</v>
      </c>
      <c r="U19" s="42"/>
      <c r="V19" s="35" t="s">
        <v>41</v>
      </c>
      <c r="W19" s="35" t="s">
        <v>42</v>
      </c>
      <c r="X19" s="36" t="s">
        <v>41</v>
      </c>
      <c r="Y19" s="36" t="s">
        <v>42</v>
      </c>
      <c r="Z19" s="35" t="s">
        <v>41</v>
      </c>
      <c r="AA19" s="35" t="s">
        <v>42</v>
      </c>
      <c r="AB19" s="36" t="s">
        <v>41</v>
      </c>
      <c r="AC19" s="36" t="s">
        <v>42</v>
      </c>
    </row>
    <row r="20" spans="1:29" x14ac:dyDescent="0.2">
      <c r="A20" s="41" t="s">
        <v>8</v>
      </c>
      <c r="B20" s="37" t="s">
        <v>43</v>
      </c>
      <c r="C20" s="38">
        <v>0</v>
      </c>
      <c r="D20" s="39">
        <v>14.473781627733899</v>
      </c>
      <c r="E20" s="39">
        <v>4.9343067708333299</v>
      </c>
      <c r="F20" s="37" t="s">
        <v>43</v>
      </c>
      <c r="G20" s="38">
        <v>0</v>
      </c>
      <c r="H20" s="39">
        <v>35.582094780803303</v>
      </c>
      <c r="I20" s="39">
        <v>3.8229166666666703E-2</v>
      </c>
      <c r="K20" s="41" t="s">
        <v>8</v>
      </c>
      <c r="L20" s="37" t="s">
        <v>43</v>
      </c>
      <c r="M20" s="38">
        <v>0</v>
      </c>
      <c r="N20" s="39">
        <v>10.394272657344199</v>
      </c>
      <c r="O20" s="39">
        <v>18.9073893229167</v>
      </c>
      <c r="P20" s="37" t="s">
        <v>43</v>
      </c>
      <c r="Q20" s="38">
        <v>0</v>
      </c>
      <c r="R20" s="39">
        <v>35.733505742246201</v>
      </c>
      <c r="S20" s="39">
        <v>5.52978515625E-2</v>
      </c>
      <c r="U20" s="41" t="s">
        <v>8</v>
      </c>
      <c r="V20" s="37" t="s">
        <v>43</v>
      </c>
      <c r="W20" s="38">
        <v>0</v>
      </c>
      <c r="X20" s="39">
        <v>12.892994173678099</v>
      </c>
      <c r="Y20" s="39">
        <v>10.4988861083984</v>
      </c>
      <c r="Z20" s="37" t="s">
        <v>43</v>
      </c>
      <c r="AA20" s="38">
        <v>0</v>
      </c>
      <c r="AB20" s="39">
        <v>35.580562215832401</v>
      </c>
      <c r="AC20" s="39">
        <v>5.6543986002604199E-2</v>
      </c>
    </row>
    <row r="21" spans="1:29" x14ac:dyDescent="0.2">
      <c r="A21" s="41" t="s">
        <v>9</v>
      </c>
      <c r="B21" s="37" t="s">
        <v>43</v>
      </c>
      <c r="C21" s="38">
        <v>0</v>
      </c>
      <c r="D21" s="39">
        <v>13.858016431926099</v>
      </c>
      <c r="E21" s="39">
        <v>8.9916088541666692</v>
      </c>
      <c r="F21" s="37" t="s">
        <v>43</v>
      </c>
      <c r="G21" s="38">
        <v>0</v>
      </c>
      <c r="H21" s="39">
        <v>36.124155983855601</v>
      </c>
      <c r="I21" s="39">
        <v>5.3360937499999997E-2</v>
      </c>
      <c r="K21" s="41" t="s">
        <v>9</v>
      </c>
      <c r="L21" s="37" t="s">
        <v>43</v>
      </c>
      <c r="M21" s="38">
        <v>0</v>
      </c>
      <c r="N21" s="39">
        <v>13.067851375779</v>
      </c>
      <c r="O21" s="39">
        <v>9.2344411214192696</v>
      </c>
      <c r="P21" s="37" t="s">
        <v>43</v>
      </c>
      <c r="Q21" s="38">
        <v>0</v>
      </c>
      <c r="R21" s="39">
        <v>35.339443081152901</v>
      </c>
      <c r="S21" s="39">
        <v>5.47332763671875E-2</v>
      </c>
      <c r="U21" s="41" t="s">
        <v>9</v>
      </c>
      <c r="V21" s="37" t="s">
        <v>43</v>
      </c>
      <c r="W21" s="38">
        <v>0</v>
      </c>
      <c r="X21" s="39">
        <v>10.3721384919799</v>
      </c>
      <c r="Y21" s="39">
        <v>17.7318929036458</v>
      </c>
      <c r="Z21" s="37" t="s">
        <v>43</v>
      </c>
      <c r="AA21" s="38">
        <v>0</v>
      </c>
      <c r="AB21" s="39">
        <v>35.340124650061497</v>
      </c>
      <c r="AC21" s="39">
        <v>5.6488037109375E-2</v>
      </c>
    </row>
    <row r="22" spans="1:29" x14ac:dyDescent="0.2">
      <c r="A22" s="41" t="s">
        <v>10</v>
      </c>
      <c r="B22" s="37" t="s">
        <v>43</v>
      </c>
      <c r="C22" s="38">
        <v>0</v>
      </c>
      <c r="D22" s="39">
        <v>12.826548601142999</v>
      </c>
      <c r="E22" s="39">
        <v>10.0947328125</v>
      </c>
      <c r="F22" s="37" t="s">
        <v>43</v>
      </c>
      <c r="G22" s="38">
        <v>0</v>
      </c>
      <c r="H22" s="39">
        <v>35.950145197360101</v>
      </c>
      <c r="I22" s="39">
        <v>4.9173958333333302E-2</v>
      </c>
      <c r="K22" s="41" t="s">
        <v>10</v>
      </c>
      <c r="L22" s="37" t="s">
        <v>43</v>
      </c>
      <c r="M22" s="38">
        <v>0</v>
      </c>
      <c r="N22" s="39">
        <v>8.0582774927746108</v>
      </c>
      <c r="O22" s="39">
        <v>32.310328165690102</v>
      </c>
      <c r="P22" s="37" t="s">
        <v>43</v>
      </c>
      <c r="Q22" s="38">
        <v>0</v>
      </c>
      <c r="R22" s="39">
        <v>35.696735932098498</v>
      </c>
      <c r="S22" s="39">
        <v>5.5653889973958301E-2</v>
      </c>
      <c r="U22" s="41" t="s">
        <v>10</v>
      </c>
      <c r="V22" s="37" t="s">
        <v>43</v>
      </c>
      <c r="W22" s="38">
        <v>0</v>
      </c>
      <c r="X22" s="39">
        <v>9.1723307875466507</v>
      </c>
      <c r="Y22" s="39">
        <v>23.063878377278598</v>
      </c>
      <c r="Z22" s="37" t="s">
        <v>43</v>
      </c>
      <c r="AA22" s="38">
        <v>0</v>
      </c>
      <c r="AB22" s="39">
        <v>35.3067953115333</v>
      </c>
      <c r="AC22" s="39">
        <v>5.61676025390625E-2</v>
      </c>
    </row>
    <row r="23" spans="1:29" x14ac:dyDescent="0.2">
      <c r="A23" s="41" t="s">
        <v>11</v>
      </c>
      <c r="B23" s="37" t="s">
        <v>43</v>
      </c>
      <c r="C23" s="38">
        <v>0</v>
      </c>
      <c r="D23" s="39">
        <v>23.652040212896601</v>
      </c>
      <c r="E23" s="39">
        <v>1.0519484375000001</v>
      </c>
      <c r="F23" s="37" t="s">
        <v>43</v>
      </c>
      <c r="G23" s="38">
        <v>0</v>
      </c>
      <c r="H23" s="39">
        <v>37.599873540134197</v>
      </c>
      <c r="I23" s="39">
        <v>4.2384895833333297E-2</v>
      </c>
      <c r="K23" s="41" t="s">
        <v>11</v>
      </c>
      <c r="L23" s="37" t="s">
        <v>43</v>
      </c>
      <c r="M23" s="38">
        <v>0</v>
      </c>
      <c r="N23" s="39">
        <v>14.0849079330898</v>
      </c>
      <c r="O23" s="39">
        <v>5.7353464762369804</v>
      </c>
      <c r="P23" s="37" t="s">
        <v>43</v>
      </c>
      <c r="Q23" s="38">
        <v>0</v>
      </c>
      <c r="R23" s="39">
        <v>34.3826451202493</v>
      </c>
      <c r="S23" s="39">
        <v>5.3553263346354199E-2</v>
      </c>
      <c r="U23" s="41" t="s">
        <v>11</v>
      </c>
      <c r="V23" s="37" t="s">
        <v>43</v>
      </c>
      <c r="W23" s="38">
        <v>0</v>
      </c>
      <c r="X23" s="39">
        <v>11.041597327664601</v>
      </c>
      <c r="Y23" s="39">
        <v>18.7465413411458</v>
      </c>
      <c r="Z23" s="37" t="s">
        <v>43</v>
      </c>
      <c r="AA23" s="38">
        <v>0</v>
      </c>
      <c r="AB23" s="39">
        <v>36.356527898373201</v>
      </c>
      <c r="AC23" s="39">
        <v>5.5135091145833301E-2</v>
      </c>
    </row>
    <row r="24" spans="1:29" x14ac:dyDescent="0.2">
      <c r="A24" s="41" t="s">
        <v>12</v>
      </c>
      <c r="B24" s="37" t="s">
        <v>43</v>
      </c>
      <c r="C24" s="38">
        <v>0</v>
      </c>
      <c r="D24" s="39">
        <v>13.778049382418301</v>
      </c>
      <c r="E24" s="39">
        <v>7.32332916666667</v>
      </c>
      <c r="F24" s="37" t="s">
        <v>43</v>
      </c>
      <c r="G24" s="38">
        <v>0</v>
      </c>
      <c r="H24" s="39">
        <v>36.415972918479198</v>
      </c>
      <c r="I24" s="39">
        <v>3.98947916666667E-2</v>
      </c>
      <c r="K24" s="41" t="s">
        <v>12</v>
      </c>
      <c r="L24" s="37" t="s">
        <v>43</v>
      </c>
      <c r="M24" s="38">
        <v>0</v>
      </c>
      <c r="N24" s="39">
        <v>12.8380968585852</v>
      </c>
      <c r="O24" s="39">
        <v>11.2463785807292</v>
      </c>
      <c r="P24" s="37" t="s">
        <v>43</v>
      </c>
      <c r="Q24" s="38">
        <v>0</v>
      </c>
      <c r="R24" s="39">
        <v>35.845114029391702</v>
      </c>
      <c r="S24" s="39">
        <v>5.62744140625E-2</v>
      </c>
      <c r="U24" s="41" t="s">
        <v>12</v>
      </c>
      <c r="V24" s="37" t="s">
        <v>43</v>
      </c>
      <c r="W24" s="38">
        <v>0</v>
      </c>
      <c r="X24" s="39">
        <v>9.6123422928004203</v>
      </c>
      <c r="Y24" s="39">
        <v>20.6058553059896</v>
      </c>
      <c r="Z24" s="37" t="s">
        <v>43</v>
      </c>
      <c r="AA24" s="38">
        <v>0</v>
      </c>
      <c r="AB24" s="39">
        <v>35.297690424810099</v>
      </c>
      <c r="AC24" s="39">
        <v>5.56488037109375E-2</v>
      </c>
    </row>
    <row r="25" spans="1:29" x14ac:dyDescent="0.2">
      <c r="A25" s="41" t="s">
        <v>13</v>
      </c>
      <c r="B25" s="37" t="s">
        <v>43</v>
      </c>
      <c r="C25" s="38">
        <v>0</v>
      </c>
      <c r="D25" s="39">
        <v>12.607331836838201</v>
      </c>
      <c r="E25" s="39">
        <v>10.334922395833299</v>
      </c>
      <c r="F25" s="37" t="s">
        <v>43</v>
      </c>
      <c r="G25" s="38">
        <v>0</v>
      </c>
      <c r="H25" s="39">
        <v>35.614798637871502</v>
      </c>
      <c r="I25" s="39">
        <v>5.1708333333333301E-2</v>
      </c>
      <c r="K25" s="41" t="s">
        <v>13</v>
      </c>
      <c r="L25" s="37" t="s">
        <v>43</v>
      </c>
      <c r="M25" s="38">
        <v>0</v>
      </c>
      <c r="N25" s="39">
        <v>16.4290792895859</v>
      </c>
      <c r="O25" s="39">
        <v>4.2829844156901</v>
      </c>
      <c r="P25" s="37" t="s">
        <v>43</v>
      </c>
      <c r="Q25" s="38">
        <v>0</v>
      </c>
      <c r="R25" s="39">
        <v>35.265077367296001</v>
      </c>
      <c r="S25" s="39">
        <v>5.5994669596354199E-2</v>
      </c>
      <c r="U25" s="41" t="s">
        <v>13</v>
      </c>
      <c r="V25" s="37" t="s">
        <v>43</v>
      </c>
      <c r="W25" s="38">
        <v>0</v>
      </c>
      <c r="X25" s="39">
        <v>8.2522919177090497</v>
      </c>
      <c r="Y25" s="39">
        <v>26.640986124674502</v>
      </c>
      <c r="Z25" s="37" t="s">
        <v>43</v>
      </c>
      <c r="AA25" s="38">
        <v>0</v>
      </c>
      <c r="AB25" s="39">
        <v>35.255969845853699</v>
      </c>
      <c r="AC25" s="39">
        <v>5.3110758463541699E-2</v>
      </c>
    </row>
    <row r="26" spans="1:29" x14ac:dyDescent="0.2">
      <c r="A26" s="41" t="s">
        <v>14</v>
      </c>
      <c r="B26" s="37" t="s">
        <v>43</v>
      </c>
      <c r="C26" s="38">
        <v>0</v>
      </c>
      <c r="D26" s="39">
        <v>14.4367963417676</v>
      </c>
      <c r="E26" s="39">
        <v>4.4217755208333296</v>
      </c>
      <c r="F26" s="37" t="s">
        <v>43</v>
      </c>
      <c r="G26" s="38">
        <v>0</v>
      </c>
      <c r="H26" s="39">
        <v>34.229924026371499</v>
      </c>
      <c r="I26" s="39">
        <v>4.6375E-2</v>
      </c>
      <c r="K26" s="41" t="s">
        <v>14</v>
      </c>
      <c r="L26" s="37" t="s">
        <v>43</v>
      </c>
      <c r="M26" s="38">
        <v>0</v>
      </c>
      <c r="N26" s="39">
        <v>13.9690428510294</v>
      </c>
      <c r="O26" s="39">
        <v>8.7145487467447893</v>
      </c>
      <c r="P26" s="37" t="s">
        <v>43</v>
      </c>
      <c r="Q26" s="38">
        <v>0</v>
      </c>
      <c r="R26" s="39">
        <v>35.859754997560501</v>
      </c>
      <c r="S26" s="39">
        <v>5.6386311848958301E-2</v>
      </c>
      <c r="U26" s="41" t="s">
        <v>14</v>
      </c>
      <c r="V26" s="37" t="s">
        <v>43</v>
      </c>
      <c r="W26" s="38">
        <v>0</v>
      </c>
      <c r="X26" s="39">
        <v>12.7406332220901</v>
      </c>
      <c r="Y26" s="39">
        <v>6.8598378499349</v>
      </c>
      <c r="Z26" s="37" t="s">
        <v>43</v>
      </c>
      <c r="AA26" s="38">
        <v>0</v>
      </c>
      <c r="AB26" s="39">
        <v>33.8878631594078</v>
      </c>
      <c r="AC26" s="39">
        <v>5.267333984375E-2</v>
      </c>
    </row>
    <row r="27" spans="1:29" x14ac:dyDescent="0.2">
      <c r="A27" s="41" t="s">
        <v>15</v>
      </c>
      <c r="B27" s="37" t="s">
        <v>43</v>
      </c>
      <c r="C27" s="38">
        <v>0</v>
      </c>
      <c r="D27" s="39">
        <v>12.713366002513601</v>
      </c>
      <c r="E27" s="39">
        <v>10.8312942708333</v>
      </c>
      <c r="F27" s="37" t="s">
        <v>43</v>
      </c>
      <c r="G27" s="38">
        <v>0</v>
      </c>
      <c r="H27" s="39">
        <v>35.880995280286299</v>
      </c>
      <c r="I27" s="39">
        <v>5.2229687499999997E-2</v>
      </c>
      <c r="K27" s="41" t="s">
        <v>15</v>
      </c>
      <c r="L27" s="37" t="s">
        <v>43</v>
      </c>
      <c r="M27" s="38">
        <v>0</v>
      </c>
      <c r="N27" s="39">
        <v>13.3363857659937</v>
      </c>
      <c r="O27" s="39">
        <v>8.1176808675130196</v>
      </c>
      <c r="P27" s="37" t="s">
        <v>43</v>
      </c>
      <c r="Q27" s="38">
        <v>0</v>
      </c>
      <c r="R27" s="39">
        <v>35.209348612508897</v>
      </c>
      <c r="S27" s="39">
        <v>5.2739461263020801E-2</v>
      </c>
      <c r="U27" s="41" t="s">
        <v>15</v>
      </c>
      <c r="V27" s="37" t="s">
        <v>43</v>
      </c>
      <c r="W27" s="38">
        <v>0</v>
      </c>
      <c r="X27" s="39">
        <v>11.580927824812299</v>
      </c>
      <c r="Y27" s="39">
        <v>9.0250549316406303</v>
      </c>
      <c r="Z27" s="37" t="s">
        <v>43</v>
      </c>
      <c r="AA27" s="38">
        <v>0</v>
      </c>
      <c r="AB27" s="39">
        <v>34.436865616579702</v>
      </c>
      <c r="AC27" s="39">
        <v>4.6758015950520801E-2</v>
      </c>
    </row>
    <row r="28" spans="1:29" x14ac:dyDescent="0.2">
      <c r="A28" s="41" t="s">
        <v>16</v>
      </c>
      <c r="B28" s="37" t="s">
        <v>43</v>
      </c>
      <c r="C28" s="38">
        <v>0</v>
      </c>
      <c r="D28" s="39">
        <v>15.0142619345889</v>
      </c>
      <c r="E28" s="39">
        <v>7.8032619791666704</v>
      </c>
      <c r="F28" s="37" t="s">
        <v>43</v>
      </c>
      <c r="G28" s="38">
        <v>0</v>
      </c>
      <c r="H28" s="39">
        <v>36.532780065314803</v>
      </c>
      <c r="I28" s="39">
        <v>5.5007812500000003E-2</v>
      </c>
      <c r="K28" s="41" t="s">
        <v>16</v>
      </c>
      <c r="L28" s="37" t="s">
        <v>43</v>
      </c>
      <c r="M28" s="38">
        <v>0</v>
      </c>
      <c r="N28" s="39">
        <v>8.8921381501468808</v>
      </c>
      <c r="O28" s="39">
        <v>20.2370910644531</v>
      </c>
      <c r="P28" s="37" t="s">
        <v>43</v>
      </c>
      <c r="Q28" s="38">
        <v>0</v>
      </c>
      <c r="R28" s="39">
        <v>34.619806431282001</v>
      </c>
      <c r="S28" s="39">
        <v>5.41229248046875E-2</v>
      </c>
      <c r="U28" s="41" t="s">
        <v>16</v>
      </c>
      <c r="V28" s="37" t="s">
        <v>43</v>
      </c>
      <c r="W28" s="38">
        <v>0</v>
      </c>
      <c r="X28" s="39">
        <v>6.79626450341968</v>
      </c>
      <c r="Y28" s="39">
        <v>36.817855834960902</v>
      </c>
      <c r="Z28" s="37" t="s">
        <v>43</v>
      </c>
      <c r="AA28" s="38">
        <v>0</v>
      </c>
      <c r="AB28" s="39">
        <v>35.088483359128801</v>
      </c>
      <c r="AC28" s="39">
        <v>5.4555257161458301E-2</v>
      </c>
    </row>
    <row r="29" spans="1:29" x14ac:dyDescent="0.2">
      <c r="A29" s="41" t="s">
        <v>17</v>
      </c>
      <c r="B29" s="37" t="s">
        <v>43</v>
      </c>
      <c r="C29" s="38">
        <v>0</v>
      </c>
      <c r="D29" s="39">
        <v>8.6921154211502305</v>
      </c>
      <c r="E29" s="39">
        <v>30.258538541666699</v>
      </c>
      <c r="F29" s="37" t="s">
        <v>43</v>
      </c>
      <c r="G29" s="38">
        <v>0</v>
      </c>
      <c r="H29" s="39">
        <v>36.094295616327898</v>
      </c>
      <c r="I29" s="39">
        <v>5.5033854166666701E-2</v>
      </c>
      <c r="K29" s="41" t="s">
        <v>17</v>
      </c>
      <c r="L29" s="37" t="s">
        <v>43</v>
      </c>
      <c r="M29" s="38">
        <v>0</v>
      </c>
      <c r="N29" s="39">
        <v>10.2421279907915</v>
      </c>
      <c r="O29" s="39">
        <v>15.2461751302083</v>
      </c>
      <c r="P29" s="37" t="s">
        <v>43</v>
      </c>
      <c r="Q29" s="38">
        <v>0</v>
      </c>
      <c r="R29" s="39">
        <v>34.749730711944999</v>
      </c>
      <c r="S29" s="39">
        <v>5.40008544921875E-2</v>
      </c>
      <c r="U29" s="41" t="s">
        <v>17</v>
      </c>
      <c r="V29" s="37" t="s">
        <v>43</v>
      </c>
      <c r="W29" s="38">
        <v>0</v>
      </c>
      <c r="X29" s="39">
        <v>11.9124247011242</v>
      </c>
      <c r="Y29" s="39">
        <v>13.9937947591146</v>
      </c>
      <c r="Z29" s="37" t="s">
        <v>43</v>
      </c>
      <c r="AA29" s="38">
        <v>0</v>
      </c>
      <c r="AB29" s="39">
        <v>36.243986969211399</v>
      </c>
      <c r="AC29" s="39">
        <v>5.1615397135416699E-2</v>
      </c>
    </row>
    <row r="30" spans="1:29" x14ac:dyDescent="0.2">
      <c r="A30" s="41" t="s">
        <v>26</v>
      </c>
      <c r="B30" s="37" t="e">
        <f>AVERAGE(B20:B29)</f>
        <v>#DIV/0!</v>
      </c>
      <c r="C30" s="38">
        <f t="shared" ref="C30" si="18">AVERAGE(C20:C29)</f>
        <v>0</v>
      </c>
      <c r="D30" s="39">
        <f t="shared" ref="D30" si="19">AVERAGE(D20:D29)</f>
        <v>14.205230779297642</v>
      </c>
      <c r="E30" s="39">
        <f t="shared" ref="E30" si="20">AVERAGE(E20:E29)</f>
        <v>9.604571874999996</v>
      </c>
      <c r="F30" s="37" t="e">
        <f t="shared" ref="F30" si="21">AVERAGE(F20:F29)</f>
        <v>#DIV/0!</v>
      </c>
      <c r="G30" s="38">
        <f t="shared" ref="G30" si="22">AVERAGE(G20:G29)</f>
        <v>0</v>
      </c>
      <c r="H30" s="39">
        <f t="shared" ref="H30" si="23">AVERAGE(H20:H29)</f>
        <v>36.002503604680435</v>
      </c>
      <c r="I30" s="39">
        <f t="shared" ref="I30" si="24">AVERAGE(I20:I29)</f>
        <v>4.8339843750000014E-2</v>
      </c>
      <c r="K30" s="41" t="s">
        <v>26</v>
      </c>
      <c r="L30" s="37" t="e">
        <f>AVERAGE(L20:L29)</f>
        <v>#DIV/0!</v>
      </c>
      <c r="M30" s="38">
        <f t="shared" ref="M30" si="25">AVERAGE(M20:M29)</f>
        <v>0</v>
      </c>
      <c r="N30" s="39">
        <f t="shared" ref="N30" si="26">AVERAGE(N20:N29)</f>
        <v>12.131218036512019</v>
      </c>
      <c r="O30" s="39">
        <f t="shared" ref="O30" si="27">AVERAGE(O20:O29)</f>
        <v>13.403236389160156</v>
      </c>
      <c r="P30" s="37" t="e">
        <f t="shared" ref="P30" si="28">AVERAGE(P20:P29)</f>
        <v>#DIV/0!</v>
      </c>
      <c r="Q30" s="38">
        <f t="shared" ref="Q30" si="29">AVERAGE(Q20:Q29)</f>
        <v>0</v>
      </c>
      <c r="R30" s="39">
        <f t="shared" ref="R30" si="30">AVERAGE(R20:R29)</f>
        <v>35.270116202573099</v>
      </c>
      <c r="S30" s="39">
        <f t="shared" ref="S30" si="31">AVERAGE(S20:S29)</f>
        <v>5.4875691731770829E-2</v>
      </c>
      <c r="U30" s="41" t="s">
        <v>26</v>
      </c>
      <c r="V30" s="37" t="e">
        <f>AVERAGE(V20:V29)</f>
        <v>#DIV/0!</v>
      </c>
      <c r="W30" s="38">
        <f t="shared" ref="W30" si="32">AVERAGE(W20:W29)</f>
        <v>0</v>
      </c>
      <c r="X30" s="39">
        <f t="shared" ref="X30" si="33">AVERAGE(X20:X29)</f>
        <v>10.437394524282499</v>
      </c>
      <c r="Y30" s="39">
        <f t="shared" ref="Y30" si="34">AVERAGE(Y20:Y29)</f>
        <v>18.398458353678372</v>
      </c>
      <c r="Z30" s="37" t="e">
        <f t="shared" ref="Z30" si="35">AVERAGE(Z20:Z29)</f>
        <v>#DIV/0!</v>
      </c>
      <c r="AA30" s="38">
        <f t="shared" ref="AA30" si="36">AVERAGE(AA20:AA29)</f>
        <v>0</v>
      </c>
      <c r="AB30" s="39">
        <f t="shared" ref="AB30" si="37">AVERAGE(AB20:AB29)</f>
        <v>35.279486945079192</v>
      </c>
      <c r="AC30" s="39">
        <f t="shared" ref="AC30" si="38">AVERAGE(AC20:AC29)</f>
        <v>5.3869628906250001E-2</v>
      </c>
    </row>
    <row r="31" spans="1:29" x14ac:dyDescent="0.2">
      <c r="A31" s="41" t="s">
        <v>49</v>
      </c>
      <c r="B31" s="37" t="e">
        <f>_xlfn.CONFIDENCE.T(0.05,_xlfn.STDEV.S(B20:B29),COUNT(B20:B29))</f>
        <v>#DIV/0!</v>
      </c>
      <c r="C31" s="38" t="e">
        <f t="shared" ref="C31:I31" si="39">_xlfn.CONFIDENCE.T(0.05,_xlfn.STDEV.S(C20:C29),COUNT(C20:C29))</f>
        <v>#NUM!</v>
      </c>
      <c r="D31" s="39">
        <f t="shared" si="39"/>
        <v>2.6914460101842739</v>
      </c>
      <c r="E31" s="39">
        <f t="shared" si="39"/>
        <v>5.6403395196310626</v>
      </c>
      <c r="F31" s="37" t="e">
        <f t="shared" si="39"/>
        <v>#DIV/0!</v>
      </c>
      <c r="G31" s="38" t="e">
        <f t="shared" si="39"/>
        <v>#NUM!</v>
      </c>
      <c r="H31" s="39">
        <f t="shared" si="39"/>
        <v>0.60857066359137557</v>
      </c>
      <c r="I31" s="39">
        <f t="shared" si="39"/>
        <v>4.489766402634464E-3</v>
      </c>
      <c r="K31" s="41" t="s">
        <v>49</v>
      </c>
      <c r="L31" s="37" t="e">
        <f>_xlfn.CONFIDENCE.T(0.05,_xlfn.STDEV.S(L20:L29),COUNT(L20:L29))</f>
        <v>#DIV/0!</v>
      </c>
      <c r="M31" s="38" t="e">
        <f t="shared" ref="M31:S31" si="40">_xlfn.CONFIDENCE.T(0.05,_xlfn.STDEV.S(M20:M29),COUNT(M20:M29))</f>
        <v>#NUM!</v>
      </c>
      <c r="N31" s="39">
        <f t="shared" si="40"/>
        <v>1.8800210418629588</v>
      </c>
      <c r="O31" s="39">
        <f t="shared" si="40"/>
        <v>6.0877723678151421</v>
      </c>
      <c r="P31" s="37" t="e">
        <f t="shared" si="40"/>
        <v>#DIV/0!</v>
      </c>
      <c r="Q31" s="38" t="e">
        <f t="shared" si="40"/>
        <v>#NUM!</v>
      </c>
      <c r="R31" s="39">
        <f t="shared" si="40"/>
        <v>0.38188594036382928</v>
      </c>
      <c r="S31" s="39">
        <f t="shared" si="40"/>
        <v>8.902577020908737E-4</v>
      </c>
      <c r="U31" s="41" t="s">
        <v>49</v>
      </c>
      <c r="V31" s="37" t="e">
        <f>_xlfn.CONFIDENCE.T(0.05,_xlfn.STDEV.S(V20:V29),COUNT(V20:V29))</f>
        <v>#DIV/0!</v>
      </c>
      <c r="W31" s="38" t="e">
        <f t="shared" ref="W31:AC31" si="41">_xlfn.CONFIDENCE.T(0.05,_xlfn.STDEV.S(W20:W29),COUNT(W20:W29))</f>
        <v>#NUM!</v>
      </c>
      <c r="X31" s="39">
        <f t="shared" si="41"/>
        <v>1.420767143913368</v>
      </c>
      <c r="Y31" s="39">
        <f t="shared" si="41"/>
        <v>6.4744188684766639</v>
      </c>
      <c r="Z31" s="37" t="e">
        <f t="shared" si="41"/>
        <v>#DIV/0!</v>
      </c>
      <c r="AA31" s="38" t="e">
        <f t="shared" si="41"/>
        <v>#NUM!</v>
      </c>
      <c r="AB31" s="39">
        <f t="shared" si="41"/>
        <v>0.52618274647986651</v>
      </c>
      <c r="AC31" s="39">
        <f t="shared" si="41"/>
        <v>2.1617705576254709E-3</v>
      </c>
    </row>
  </sheetData>
  <mergeCells count="18">
    <mergeCell ref="V1:AC1"/>
    <mergeCell ref="V2:W2"/>
    <mergeCell ref="X2:Y2"/>
    <mergeCell ref="Z2:AA2"/>
    <mergeCell ref="AB2:AC2"/>
    <mergeCell ref="L17:S17"/>
    <mergeCell ref="V17:AC17"/>
    <mergeCell ref="L1:S1"/>
    <mergeCell ref="L2:M2"/>
    <mergeCell ref="N2:O2"/>
    <mergeCell ref="P2:Q2"/>
    <mergeCell ref="R2:S2"/>
    <mergeCell ref="B2:C2"/>
    <mergeCell ref="D2:E2"/>
    <mergeCell ref="F2:G2"/>
    <mergeCell ref="H2:I2"/>
    <mergeCell ref="B1:I1"/>
    <mergeCell ref="B17:I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7"/>
  <sheetViews>
    <sheetView tabSelected="1" zoomScaleNormal="100" workbookViewId="0">
      <selection activeCell="A16" sqref="A16"/>
    </sheetView>
  </sheetViews>
  <sheetFormatPr defaultRowHeight="12.75" x14ac:dyDescent="0.2"/>
  <sheetData>
    <row r="27" spans="12:12" x14ac:dyDescent="0.2">
      <c r="L27" s="2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boxplot_data</vt:lpstr>
      <vt:lpstr>tiff_grande</vt:lpstr>
      <vt:lpstr>tiff_vert</vt:lpstr>
      <vt:lpstr>tiff_hor</vt:lpstr>
      <vt:lpstr>métricas</vt:lpstr>
      <vt:lpstr>Comparativo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Diório Mendes</dc:creator>
  <cp:lastModifiedBy>Davi Diório Mendes</cp:lastModifiedBy>
  <cp:lastPrinted>2014-11-22T16:35:10Z</cp:lastPrinted>
  <dcterms:created xsi:type="dcterms:W3CDTF">2014-11-21T13:21:29Z</dcterms:created>
  <dcterms:modified xsi:type="dcterms:W3CDTF">2014-11-22T16:37:56Z</dcterms:modified>
</cp:coreProperties>
</file>