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IVEN\Desktop\AMPER\proyectos\INSPECCION DE ESPESORES\INSPECCION Y MEDICION DE ESPESORES-COISHCO 24.03.2025\"/>
    </mc:Choice>
  </mc:AlternateContent>
  <xr:revisionPtr revIDLastSave="0" documentId="13_ncr:1_{2446C16D-E84B-499F-9622-75916468240B}" xr6:coauthVersionLast="47" xr6:coauthVersionMax="47" xr10:uidLastSave="{00000000-0000-0000-0000-000000000000}"/>
  <bookViews>
    <workbookView xWindow="0" yWindow="0" windowWidth="23040" windowHeight="8940" firstSheet="2" activeTab="2" xr2:uid="{00000000-000D-0000-FFFF-FFFF00000000}"/>
  </bookViews>
  <sheets>
    <sheet name="1.Esp. Manto Lateral" sheetId="19" r:id="rId1"/>
    <sheet name="2.Promedio Manto" sheetId="22" r:id="rId2"/>
    <sheet name="3.Eval. Manto" sheetId="27" r:id="rId3"/>
    <sheet name="4.Espesor Piso" sheetId="23" r:id="rId4"/>
    <sheet name="5.Promedio Piso" sheetId="24" r:id="rId5"/>
    <sheet name="6.Espesor Techo" sheetId="26" r:id="rId6"/>
    <sheet name="7.Promedio techo" sheetId="28" r:id="rId7"/>
    <sheet name="8.Estructura" sheetId="31" r:id="rId8"/>
  </sheets>
  <definedNames>
    <definedName name="_xlnm.Print_Area" localSheetId="0">'1.Esp. Manto Lateral'!$A$1:$Z$15</definedName>
    <definedName name="_xlnm.Print_Area" localSheetId="1">'2.Promedio Manto'!$A$1:$Y$14</definedName>
    <definedName name="_xlnm.Print_Area" localSheetId="2">'3.Eval. Manto'!$A$1:$J$15</definedName>
    <definedName name="_xlnm.Print_Area" localSheetId="3">'4.Espesor Piso'!$B$2:$H$34</definedName>
    <definedName name="_xlnm.Print_Area" localSheetId="4">'5.Promedio Piso'!$A$2:$G$8</definedName>
    <definedName name="_xlnm.Print_Area" localSheetId="5">'6.Espesor Techo'!$B$1:$H$33</definedName>
    <definedName name="_xlnm.Print_Area" localSheetId="6">'7.Promedio techo'!$A$2:$G$8</definedName>
    <definedName name="_xlnm.Print_Area" localSheetId="7">'8.Estructura'!$A$2:$T$8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31" l="1"/>
  <c r="P6" i="31"/>
  <c r="O6" i="31"/>
  <c r="N6" i="31"/>
  <c r="M6" i="31"/>
  <c r="L6" i="31"/>
  <c r="K6" i="31"/>
  <c r="J6" i="31"/>
  <c r="I6" i="31"/>
  <c r="H6" i="31"/>
  <c r="G6" i="31"/>
  <c r="F6" i="31"/>
  <c r="R6" i="31" s="1"/>
  <c r="S6" i="31" s="1"/>
  <c r="B4" i="24" l="1"/>
  <c r="B7" i="28" l="1"/>
  <c r="B4" i="28"/>
  <c r="G4" i="28" s="1"/>
  <c r="R8" i="31"/>
  <c r="S8" i="31" s="1"/>
  <c r="D7" i="24" l="1"/>
  <c r="X5" i="22" l="1"/>
  <c r="X4" i="22"/>
  <c r="X3" i="22"/>
  <c r="U5" i="22"/>
  <c r="U4" i="22"/>
  <c r="U3" i="22"/>
  <c r="R5" i="22"/>
  <c r="R4" i="22"/>
  <c r="R3" i="22"/>
  <c r="O5" i="22"/>
  <c r="O4" i="22"/>
  <c r="O3" i="22"/>
  <c r="L5" i="22"/>
  <c r="L4" i="22"/>
  <c r="L3" i="22"/>
  <c r="I5" i="22"/>
  <c r="I4" i="22"/>
  <c r="I3" i="22"/>
  <c r="F5" i="22"/>
  <c r="F4" i="22"/>
  <c r="F3" i="22"/>
  <c r="C5" i="22"/>
  <c r="C4" i="22"/>
  <c r="C3" i="22"/>
  <c r="R6" i="22" l="1"/>
  <c r="U6" i="22"/>
  <c r="X6" i="22"/>
  <c r="L6" i="22"/>
  <c r="F6" i="22"/>
  <c r="O6" i="22"/>
  <c r="I6" i="22"/>
  <c r="X9" i="22"/>
  <c r="X8" i="22"/>
  <c r="X7" i="22"/>
  <c r="U9" i="22"/>
  <c r="U8" i="22"/>
  <c r="U7" i="22"/>
  <c r="R9" i="22"/>
  <c r="R8" i="22"/>
  <c r="R7" i="22"/>
  <c r="O9" i="22"/>
  <c r="O8" i="22"/>
  <c r="O7" i="22"/>
  <c r="L9" i="22"/>
  <c r="L8" i="22"/>
  <c r="L7" i="22"/>
  <c r="I9" i="22"/>
  <c r="I8" i="22"/>
  <c r="I7" i="22"/>
  <c r="F9" i="22"/>
  <c r="F8" i="22"/>
  <c r="F7" i="22"/>
  <c r="C9" i="22"/>
  <c r="C8" i="22"/>
  <c r="C7" i="22"/>
  <c r="X13" i="22"/>
  <c r="X12" i="22"/>
  <c r="X11" i="22"/>
  <c r="U13" i="22"/>
  <c r="U12" i="22"/>
  <c r="U11" i="22"/>
  <c r="R13" i="22"/>
  <c r="R12" i="22"/>
  <c r="R11" i="22"/>
  <c r="O13" i="22"/>
  <c r="O12" i="22"/>
  <c r="O11" i="22"/>
  <c r="L13" i="22"/>
  <c r="L12" i="22"/>
  <c r="L11" i="22"/>
  <c r="I13" i="22"/>
  <c r="I12" i="22"/>
  <c r="I11" i="22"/>
  <c r="F13" i="22"/>
  <c r="F12" i="22"/>
  <c r="F11" i="22"/>
  <c r="C13" i="22"/>
  <c r="C12" i="22"/>
  <c r="C11" i="22"/>
  <c r="U14" i="22" l="1"/>
  <c r="R14" i="22"/>
  <c r="L10" i="22"/>
  <c r="F10" i="22"/>
  <c r="U10" i="22"/>
  <c r="X14" i="22"/>
  <c r="O10" i="22"/>
  <c r="I10" i="22"/>
  <c r="X10" i="22"/>
  <c r="R10" i="22"/>
  <c r="I14" i="22"/>
  <c r="F14" i="22"/>
  <c r="O14" i="22"/>
  <c r="L14" i="22"/>
  <c r="D7" i="28"/>
  <c r="F7" i="28" s="1"/>
  <c r="D6" i="28"/>
  <c r="F6" i="28" s="1"/>
  <c r="D5" i="28"/>
  <c r="F5" i="28" s="1"/>
  <c r="D4" i="28"/>
  <c r="G7" i="28"/>
  <c r="B6" i="28"/>
  <c r="B5" i="28"/>
  <c r="G5" i="28" s="1"/>
  <c r="E4" i="28"/>
  <c r="G6" i="28" l="1"/>
  <c r="G8" i="28" s="1"/>
  <c r="D8" i="28"/>
  <c r="E7" i="28"/>
  <c r="E5" i="28"/>
  <c r="F4" i="28"/>
  <c r="F8" i="28" s="1"/>
  <c r="E6" i="28"/>
  <c r="F7" i="24"/>
  <c r="D6" i="24"/>
  <c r="F6" i="24" s="1"/>
  <c r="D5" i="24"/>
  <c r="F5" i="24" s="1"/>
  <c r="D4" i="24"/>
  <c r="F4" i="24" s="1"/>
  <c r="C5" i="27"/>
  <c r="C6" i="27"/>
  <c r="C7" i="27"/>
  <c r="G6" i="27" s="1"/>
  <c r="C9" i="27"/>
  <c r="C10" i="27"/>
  <c r="C11" i="27"/>
  <c r="C13" i="27"/>
  <c r="C14" i="27"/>
  <c r="E14" i="27" s="1"/>
  <c r="C15" i="27"/>
  <c r="G14" i="27" s="1"/>
  <c r="H8" i="27" l="1"/>
  <c r="G10" i="27"/>
  <c r="E8" i="28"/>
  <c r="F8" i="24"/>
  <c r="E6" i="27"/>
  <c r="F4" i="27"/>
  <c r="H4" i="27"/>
  <c r="F12" i="27"/>
  <c r="E10" i="27" l="1"/>
  <c r="F8" i="27"/>
  <c r="H12" i="27"/>
  <c r="B7" i="24"/>
  <c r="E7" i="24" s="1"/>
  <c r="B6" i="24"/>
  <c r="E6" i="24" s="1"/>
  <c r="B5" i="24"/>
  <c r="E5" i="24" s="1"/>
  <c r="D8" i="24" l="1"/>
  <c r="E4" i="24"/>
  <c r="E8" i="24" s="1"/>
  <c r="G4" i="24"/>
  <c r="G7" i="24"/>
  <c r="G6" i="24"/>
  <c r="G5" i="24"/>
  <c r="G8" i="24" l="1"/>
  <c r="C10" i="22"/>
  <c r="C6" i="22" l="1"/>
  <c r="C14" i="22"/>
</calcChain>
</file>

<file path=xl/sharedStrings.xml><?xml version="1.0" encoding="utf-8"?>
<sst xmlns="http://schemas.openxmlformats.org/spreadsheetml/2006/main" count="426" uniqueCount="102">
  <si>
    <t>MEDICION DE ESPESORES DE MANTO O SUPERFICIE LATERAL</t>
  </si>
  <si>
    <t>*</t>
  </si>
  <si>
    <t>A(45°)</t>
  </si>
  <si>
    <t>B(90°)</t>
  </si>
  <si>
    <t>C(135°)</t>
  </si>
  <si>
    <t>D(180°)</t>
  </si>
  <si>
    <t>E(225°)</t>
  </si>
  <si>
    <t>F(270°)</t>
  </si>
  <si>
    <t>G(315°)</t>
  </si>
  <si>
    <t>H(360°)</t>
  </si>
  <si>
    <t>Anillo 3</t>
  </si>
  <si>
    <t>Anillo 2</t>
  </si>
  <si>
    <t>Anillo   1</t>
  </si>
  <si>
    <t>PROMEDIO SECTORIAL DE ESPESORES DE MANTO O SUPERFICIE LATERAL</t>
  </si>
  <si>
    <t>Promedio Sectores - Anillo 3</t>
  </si>
  <si>
    <t>e. max</t>
  </si>
  <si>
    <t>mm</t>
  </si>
  <si>
    <t>e. min</t>
  </si>
  <si>
    <t>e. MED.</t>
  </si>
  <si>
    <t>Δe</t>
  </si>
  <si>
    <t>Promedio Sectores - Anillo 2</t>
  </si>
  <si>
    <t>Promedio Sectores - Anillo 1</t>
  </si>
  <si>
    <t>EVALUACION Y PROMEDIO DE ESPESORES POR ANILLOS DE MANTO O SUPERFICIE LATERAL</t>
  </si>
  <si>
    <t xml:space="preserve">PROMEDIO ESPESOR(mm) </t>
  </si>
  <si>
    <t>DESGASTE (mm)</t>
  </si>
  <si>
    <t>DESGASTE MAYORITARIO(mm)</t>
  </si>
  <si>
    <t>OBSERVACION  ESTADO DE  ANILLO</t>
  </si>
  <si>
    <t>RECOMENDACIÓN</t>
  </si>
  <si>
    <t>E nominal =</t>
  </si>
  <si>
    <t>mm(7/32")</t>
  </si>
  <si>
    <t>Maximo Desgaste =</t>
  </si>
  <si>
    <t>Desgaste mayoritario =</t>
  </si>
  <si>
    <t>SI CUMPLE con normas  y standares astma-6/a -6m ED 2004  Y API 653, ANILLO EN BUEN ESTADO</t>
  </si>
  <si>
    <t>El espesor de la plancha se mantiene dentro del límite de desgaste y cumple con la recomendación de un espesor de plancha superior a 3.6 mm para la capacidad que el tanque tiene actualmente.</t>
  </si>
  <si>
    <t>V min =</t>
  </si>
  <si>
    <t>% desgaste</t>
  </si>
  <si>
    <t>% desgaste mayoritario</t>
  </si>
  <si>
    <t>e promedio=</t>
  </si>
  <si>
    <t>e moda =</t>
  </si>
  <si>
    <t xml:space="preserve"> espesor de la plancha se mantiene dentro del límite de desgaste y cumple con la recomendación de un espesor de plancha superior a 3.6 mm para la capacidad que el tanque tiene actualmente.</t>
  </si>
  <si>
    <t>Anillo 1</t>
  </si>
  <si>
    <t>MEDICION DE ESPESORES DE PISO O BASE DEL TANQUE</t>
  </si>
  <si>
    <t>ESPESORES EN (mm) DATOS DEL SECTOR "A" (0°-90° grados de referencia) TOMADOS EN EL PISO DEL TANQUE</t>
  </si>
  <si>
    <t>N° DE ANILLO</t>
  </si>
  <si>
    <t>Pto. N°1</t>
  </si>
  <si>
    <t>Pto. N°2</t>
  </si>
  <si>
    <t>Pto. N°3</t>
  </si>
  <si>
    <t>Pto. N°4</t>
  </si>
  <si>
    <t>Pto. N°5</t>
  </si>
  <si>
    <t>Pto. N°6</t>
  </si>
  <si>
    <t>A1</t>
  </si>
  <si>
    <t>7.1}</t>
  </si>
  <si>
    <t>A2</t>
  </si>
  <si>
    <t>A3</t>
  </si>
  <si>
    <t>A4</t>
  </si>
  <si>
    <t>A5</t>
  </si>
  <si>
    <t>A6</t>
  </si>
  <si>
    <t>ESPESORES EN (mm) DATOS DEL SECTOR "B" (90°-180° grados de referencia) TOMADOS EN EL PISO DEL TANQUE</t>
  </si>
  <si>
    <t>ESPESORES EN (mm) DATOS DEL SECTOR "C" (180°-270° grados de referencia) TOMADOS EN EL PISO DEL TANQUE</t>
  </si>
  <si>
    <t>ESPESORES EN (mm) DATOS DEL SECTOR "D" (270°-360° grados de referencia) TOMADOS EN EL PISO DEL TANQUE</t>
  </si>
  <si>
    <t>EVALUACION Y PROMEDIO DE ESPESORES EN (mm) DE SECTORES MEDIDOS EN PISO O BASE DEL TANQUE</t>
  </si>
  <si>
    <t>DATOS DE ESPESORES</t>
  </si>
  <si>
    <t>Promedio</t>
  </si>
  <si>
    <t>Nominal (7.93 o 5/16")</t>
  </si>
  <si>
    <t>Mayoritario (Moda)</t>
  </si>
  <si>
    <t>Desgaste Promedio (%)</t>
  </si>
  <si>
    <t>Desgaste Mayoritario (%)</t>
  </si>
  <si>
    <t>Δe (mm)</t>
  </si>
  <si>
    <t>SECTOR A</t>
  </si>
  <si>
    <t>SECTOR B</t>
  </si>
  <si>
    <t>SECTOR C</t>
  </si>
  <si>
    <t>SECTOR D</t>
  </si>
  <si>
    <t>PROMEDIO GENERAL PLANCHA DE BASE (mm) =</t>
  </si>
  <si>
    <t>MEDICION DE ESPESORES DE TECHO DEL TANQUE</t>
  </si>
  <si>
    <t>ESPESORES EN (mm) DATOS DEL SECTOR "A" (0°-90° grados de referencia) TOMADOS EN EL TECHO DEL TANQUE</t>
  </si>
  <si>
    <t>ESPESORES EN (mm) DATOS DEL SECTOR "B" (90°-180° grados de referencia) TOMADOS EN EL TECHO DEL TANQUE</t>
  </si>
  <si>
    <t>ESPESORES EN (mm) DATOS DEL SECTOR "C" (180°-270° grados de referencia) TOMADOS EN EL TECHO DEL TANQUE</t>
  </si>
  <si>
    <t>ESPESORES EN (mm) DATOS DEL SECTOR "D" (270°-360° grados de referencia) TOMADOS EN EL TECHO DEL TANQUE</t>
  </si>
  <si>
    <t>TABLA PROMEDIO DE ESPESORES EN (mm) DE SECTORES MEDIDOS EN EL TECHO DEL TANQUE</t>
  </si>
  <si>
    <t>Nominal (5mm)</t>
  </si>
  <si>
    <t>PROMEDIO GENERAL PLANCHA DE TECHO(mm)=</t>
  </si>
  <si>
    <t>MEDICION DE ESPESORES EN ESTRUCTURA DE TANQUE N°1</t>
  </si>
  <si>
    <t>ITEM</t>
  </si>
  <si>
    <t>CODIGO</t>
  </si>
  <si>
    <t>UBICACIÓN</t>
  </si>
  <si>
    <t>DESCRIPCION</t>
  </si>
  <si>
    <t>ESPESOR (mm)</t>
  </si>
  <si>
    <t>ESPESORES (Medidas)</t>
  </si>
  <si>
    <t>PROMEDIO</t>
  </si>
  <si>
    <t>PORCENTAJE DE DESGASTE</t>
  </si>
  <si>
    <t>OBSERVACION</t>
  </si>
  <si>
    <t>ESTRUCTURA</t>
  </si>
  <si>
    <t>NOMINAL</t>
  </si>
  <si>
    <t>%</t>
  </si>
  <si>
    <t>ANGULOS CRUCETAS</t>
  </si>
  <si>
    <t>C-1</t>
  </si>
  <si>
    <t>TK-01</t>
  </si>
  <si>
    <t>L2"x2"x3/16"</t>
  </si>
  <si>
    <t>SI CUMPLE</t>
  </si>
  <si>
    <t>ANILLLO DE RIGIDEZ</t>
  </si>
  <si>
    <t>A-1</t>
  </si>
  <si>
    <t>4"x4"x3/16"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</si>
</sst>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6" fillId="0" borderId="0" xfId="0" applyFont="1"/>
    <xf numFmtId="0" fontId="4" fillId="0" borderId="0" xfId="0" applyFont="1"/>
    <xf numFmtId="2" fontId="0" fillId="0" borderId="0" xfId="0" applyNumberFormat="1" applyAlignment="1">
      <alignment horizontal="center"/>
    </xf>
    <xf numFmtId="2" fontId="0" fillId="0" borderId="26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25" xfId="0" applyBorder="1" applyAlignment="1">
      <alignment vertical="center" wrapText="1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vertical="center" wrapText="1"/>
    </xf>
    <xf numFmtId="2" fontId="0" fillId="0" borderId="5" xfId="0" applyNumberFormat="1" applyBorder="1" applyAlignment="1">
      <alignment horizontal="left" vertical="center"/>
    </xf>
    <xf numFmtId="2" fontId="7" fillId="0" borderId="8" xfId="0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8" xfId="0" applyFont="1" applyBorder="1"/>
    <xf numFmtId="2" fontId="4" fillId="0" borderId="1" xfId="0" applyNumberFormat="1" applyFont="1" applyBorder="1"/>
    <xf numFmtId="0" fontId="9" fillId="3" borderId="2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4" xfId="0" applyFont="1" applyBorder="1"/>
    <xf numFmtId="2" fontId="7" fillId="0" borderId="8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0" fontId="7" fillId="0" borderId="6" xfId="0" applyFont="1" applyBorder="1"/>
    <xf numFmtId="2" fontId="7" fillId="0" borderId="0" xfId="0" applyNumberFormat="1" applyFont="1"/>
    <xf numFmtId="2" fontId="7" fillId="0" borderId="0" xfId="0" applyNumberFormat="1" applyFont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10" fillId="0" borderId="13" xfId="0" applyFont="1" applyBorder="1"/>
    <xf numFmtId="2" fontId="10" fillId="0" borderId="12" xfId="0" applyNumberFormat="1" applyFont="1" applyBorder="1"/>
    <xf numFmtId="2" fontId="7" fillId="0" borderId="12" xfId="0" applyNumberFormat="1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7" fillId="0" borderId="25" xfId="0" applyFont="1" applyBorder="1" applyAlignment="1">
      <alignment vertical="center" wrapText="1"/>
    </xf>
    <xf numFmtId="2" fontId="7" fillId="0" borderId="26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2" fontId="6" fillId="0" borderId="0" xfId="0" applyNumberFormat="1" applyFont="1"/>
    <xf numFmtId="2" fontId="7" fillId="0" borderId="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2" fontId="3" fillId="0" borderId="34" xfId="0" applyNumberFormat="1" applyFont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2" fontId="4" fillId="0" borderId="34" xfId="0" applyNumberFormat="1" applyFont="1" applyBorder="1"/>
    <xf numFmtId="0" fontId="2" fillId="4" borderId="40" xfId="0" applyFont="1" applyFill="1" applyBorder="1" applyAlignment="1">
      <alignment vertical="center"/>
    </xf>
    <xf numFmtId="0" fontId="2" fillId="4" borderId="41" xfId="0" applyFont="1" applyFill="1" applyBorder="1" applyAlignment="1">
      <alignment vertical="center"/>
    </xf>
    <xf numFmtId="2" fontId="4" fillId="4" borderId="35" xfId="0" applyNumberFormat="1" applyFont="1" applyFill="1" applyBorder="1"/>
    <xf numFmtId="2" fontId="4" fillId="4" borderId="36" xfId="0" applyNumberFormat="1" applyFont="1" applyFill="1" applyBorder="1"/>
    <xf numFmtId="2" fontId="0" fillId="0" borderId="1" xfId="0" applyNumberFormat="1" applyBorder="1" applyAlignment="1">
      <alignment horizontal="right" vertical="center"/>
    </xf>
    <xf numFmtId="2" fontId="2" fillId="4" borderId="42" xfId="0" applyNumberFormat="1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0" fontId="6" fillId="0" borderId="22" xfId="1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0" fontId="6" fillId="0" borderId="0" xfId="1" applyNumberFormat="1" applyFont="1" applyBorder="1" applyAlignment="1">
      <alignment horizontal="center" vertical="center"/>
    </xf>
    <xf numFmtId="2" fontId="7" fillId="0" borderId="1" xfId="0" applyNumberFormat="1" applyFont="1" applyBorder="1"/>
    <xf numFmtId="2" fontId="7" fillId="0" borderId="34" xfId="0" applyNumberFormat="1" applyFont="1" applyBorder="1"/>
    <xf numFmtId="2" fontId="7" fillId="4" borderId="35" xfId="0" applyNumberFormat="1" applyFont="1" applyFill="1" applyBorder="1"/>
    <xf numFmtId="2" fontId="7" fillId="4" borderId="36" xfId="0" applyNumberFormat="1" applyFont="1" applyFill="1" applyBorder="1"/>
    <xf numFmtId="0" fontId="8" fillId="3" borderId="1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5" borderId="47" xfId="0" applyFont="1" applyFill="1" applyBorder="1" applyAlignment="1">
      <alignment horizontal="center" vertical="center"/>
    </xf>
    <xf numFmtId="0" fontId="13" fillId="5" borderId="48" xfId="0" applyFont="1" applyFill="1" applyBorder="1" applyAlignment="1">
      <alignment horizontal="center" vertical="center"/>
    </xf>
    <xf numFmtId="0" fontId="13" fillId="5" borderId="45" xfId="0" applyFont="1" applyFill="1" applyBorder="1" applyAlignment="1">
      <alignment horizontal="center" vertical="center"/>
    </xf>
    <xf numFmtId="0" fontId="13" fillId="5" borderId="46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390B-0FD1-4503-B043-188B2F8F6486}">
  <sheetPr codeName="Hoja1">
    <tabColor rgb="FFFFC000"/>
    <pageSetUpPr fitToPage="1"/>
  </sheetPr>
  <dimension ref="A1:AE25"/>
  <sheetViews>
    <sheetView showGridLines="0" view="pageBreakPreview" topLeftCell="A2" zoomScale="85" zoomScaleNormal="85" zoomScaleSheetLayoutView="85" workbookViewId="0">
      <selection activeCell="AD12" sqref="AD12"/>
    </sheetView>
  </sheetViews>
  <sheetFormatPr defaultColWidth="11.42578125" defaultRowHeight="14.45"/>
  <cols>
    <col min="1" max="1" width="8.5703125" customWidth="1"/>
    <col min="2" max="2" width="4.7109375" customWidth="1"/>
    <col min="3" max="26" width="5.85546875" customWidth="1"/>
    <col min="27" max="27" width="4.42578125" customWidth="1"/>
  </cols>
  <sheetData>
    <row r="1" spans="1:31" ht="30" customHeight="1" thickBo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4"/>
      <c r="AA1" s="51"/>
      <c r="AB1" s="48"/>
      <c r="AC1" s="48"/>
      <c r="AD1" s="48"/>
      <c r="AE1" s="48"/>
    </row>
    <row r="2" spans="1:31" ht="20.25" customHeight="1" thickBot="1">
      <c r="A2" s="121" t="s">
        <v>1</v>
      </c>
      <c r="B2" s="122"/>
      <c r="C2" s="125" t="s">
        <v>2</v>
      </c>
      <c r="D2" s="125"/>
      <c r="E2" s="125"/>
      <c r="F2" s="126" t="s">
        <v>3</v>
      </c>
      <c r="G2" s="127"/>
      <c r="H2" s="127"/>
      <c r="I2" s="118" t="s">
        <v>4</v>
      </c>
      <c r="J2" s="119"/>
      <c r="K2" s="119"/>
      <c r="L2" s="118" t="s">
        <v>5</v>
      </c>
      <c r="M2" s="119"/>
      <c r="N2" s="119"/>
      <c r="O2" s="118" t="s">
        <v>6</v>
      </c>
      <c r="P2" s="119"/>
      <c r="Q2" s="119"/>
      <c r="R2" s="118" t="s">
        <v>7</v>
      </c>
      <c r="S2" s="119"/>
      <c r="T2" s="119"/>
      <c r="U2" s="118" t="s">
        <v>8</v>
      </c>
      <c r="V2" s="119"/>
      <c r="W2" s="119"/>
      <c r="X2" s="118" t="s">
        <v>9</v>
      </c>
      <c r="Y2" s="119"/>
      <c r="Z2" s="120"/>
      <c r="AA2" s="48"/>
      <c r="AB2" s="48"/>
      <c r="AC2" s="48"/>
      <c r="AD2" s="48"/>
      <c r="AE2" s="48"/>
    </row>
    <row r="3" spans="1:31" ht="20.25" customHeight="1" thickBot="1">
      <c r="A3" s="123"/>
      <c r="B3" s="124"/>
      <c r="C3" s="42">
        <v>1</v>
      </c>
      <c r="D3" s="43">
        <v>2</v>
      </c>
      <c r="E3" s="43">
        <v>3</v>
      </c>
      <c r="F3" s="42">
        <v>1</v>
      </c>
      <c r="G3" s="43">
        <v>2</v>
      </c>
      <c r="H3" s="43">
        <v>3</v>
      </c>
      <c r="I3" s="44">
        <v>1</v>
      </c>
      <c r="J3" s="45">
        <v>2</v>
      </c>
      <c r="K3" s="45">
        <v>3</v>
      </c>
      <c r="L3" s="44">
        <v>1</v>
      </c>
      <c r="M3" s="45">
        <v>2</v>
      </c>
      <c r="N3" s="45">
        <v>3</v>
      </c>
      <c r="O3" s="44">
        <v>1</v>
      </c>
      <c r="P3" s="45">
        <v>2</v>
      </c>
      <c r="Q3" s="45">
        <v>3</v>
      </c>
      <c r="R3" s="44">
        <v>1</v>
      </c>
      <c r="S3" s="45">
        <v>2</v>
      </c>
      <c r="T3" s="45">
        <v>3</v>
      </c>
      <c r="U3" s="44">
        <v>1</v>
      </c>
      <c r="V3" s="45">
        <v>2</v>
      </c>
      <c r="W3" s="46">
        <v>3</v>
      </c>
      <c r="X3" s="36">
        <v>1</v>
      </c>
      <c r="Y3" s="37">
        <v>2</v>
      </c>
      <c r="Z3" s="38">
        <v>3</v>
      </c>
      <c r="AA3" s="48"/>
      <c r="AB3" s="48"/>
      <c r="AC3" s="48"/>
      <c r="AD3" s="48"/>
      <c r="AE3" s="48"/>
    </row>
    <row r="4" spans="1:31" ht="31.5" customHeight="1">
      <c r="A4" s="115" t="s">
        <v>10</v>
      </c>
      <c r="B4" s="2">
        <v>4</v>
      </c>
      <c r="C4" s="70">
        <v>4.7</v>
      </c>
      <c r="D4" s="71">
        <v>4.4000000000000004</v>
      </c>
      <c r="E4" s="72">
        <v>4.7</v>
      </c>
      <c r="F4" s="70">
        <v>4.8</v>
      </c>
      <c r="G4" s="71">
        <v>4.8</v>
      </c>
      <c r="H4" s="72">
        <v>4.8</v>
      </c>
      <c r="I4" s="70">
        <v>4.9000000000000004</v>
      </c>
      <c r="J4" s="71">
        <v>4.9000000000000004</v>
      </c>
      <c r="K4" s="72">
        <v>4.5</v>
      </c>
      <c r="L4" s="70">
        <v>4.9000000000000004</v>
      </c>
      <c r="M4" s="71">
        <v>4.5999999999999996</v>
      </c>
      <c r="N4" s="72">
        <v>4</v>
      </c>
      <c r="O4" s="70">
        <v>4.4000000000000004</v>
      </c>
      <c r="P4" s="71">
        <v>4.4000000000000004</v>
      </c>
      <c r="Q4" s="72">
        <v>5</v>
      </c>
      <c r="R4" s="70">
        <v>4.2</v>
      </c>
      <c r="S4" s="71">
        <v>4.2</v>
      </c>
      <c r="T4" s="72">
        <v>4.5</v>
      </c>
      <c r="U4" s="70">
        <v>4.4000000000000004</v>
      </c>
      <c r="V4" s="71">
        <v>4.5</v>
      </c>
      <c r="W4" s="72">
        <v>4.4000000000000004</v>
      </c>
      <c r="X4" s="71">
        <v>4.5</v>
      </c>
      <c r="Y4" s="71">
        <v>4.7</v>
      </c>
      <c r="Z4" s="72">
        <v>4.5999999999999996</v>
      </c>
      <c r="AA4" s="48"/>
      <c r="AB4" s="50"/>
      <c r="AC4" s="50"/>
      <c r="AD4" s="48"/>
      <c r="AE4" s="48"/>
    </row>
    <row r="5" spans="1:31" ht="31.5" customHeight="1">
      <c r="A5" s="116"/>
      <c r="B5" s="4">
        <v>3</v>
      </c>
      <c r="C5" s="73">
        <v>4.5999999999999996</v>
      </c>
      <c r="D5" s="74">
        <v>4.9000000000000004</v>
      </c>
      <c r="E5" s="75">
        <v>4.8</v>
      </c>
      <c r="F5" s="73">
        <v>4.5</v>
      </c>
      <c r="G5" s="74">
        <v>4.5</v>
      </c>
      <c r="H5" s="75">
        <v>4.9000000000000004</v>
      </c>
      <c r="I5" s="73">
        <v>4.5</v>
      </c>
      <c r="J5" s="74">
        <v>4.9000000000000004</v>
      </c>
      <c r="K5" s="75">
        <v>4.4000000000000004</v>
      </c>
      <c r="L5" s="73">
        <v>4.4000000000000004</v>
      </c>
      <c r="M5" s="74">
        <v>4.4000000000000004</v>
      </c>
      <c r="N5" s="75">
        <v>4.3</v>
      </c>
      <c r="O5" s="73">
        <v>4.4000000000000004</v>
      </c>
      <c r="P5" s="74">
        <v>4.3</v>
      </c>
      <c r="Q5" s="75">
        <v>4.5</v>
      </c>
      <c r="R5" s="73">
        <v>4.4000000000000004</v>
      </c>
      <c r="S5" s="74">
        <v>4.3</v>
      </c>
      <c r="T5" s="75">
        <v>4.5</v>
      </c>
      <c r="U5" s="73">
        <v>5</v>
      </c>
      <c r="V5" s="74">
        <v>4.5999999999999996</v>
      </c>
      <c r="W5" s="75">
        <v>4.7</v>
      </c>
      <c r="X5" s="74">
        <v>4.5999999999999996</v>
      </c>
      <c r="Y5" s="74">
        <v>4.7</v>
      </c>
      <c r="Z5" s="75">
        <v>4.7</v>
      </c>
      <c r="AA5" s="48"/>
      <c r="AB5" s="50"/>
      <c r="AC5" s="50"/>
      <c r="AD5" s="48"/>
      <c r="AE5" s="48"/>
    </row>
    <row r="6" spans="1:31" ht="31.5" customHeight="1">
      <c r="A6" s="116"/>
      <c r="B6" s="4">
        <v>2</v>
      </c>
      <c r="C6" s="73">
        <v>4.9000000000000004</v>
      </c>
      <c r="D6" s="74">
        <v>4.9000000000000004</v>
      </c>
      <c r="E6" s="75">
        <v>4.7</v>
      </c>
      <c r="F6" s="73">
        <v>4.9000000000000004</v>
      </c>
      <c r="G6" s="74">
        <v>4.9000000000000004</v>
      </c>
      <c r="H6" s="75">
        <v>4.8</v>
      </c>
      <c r="I6" s="73">
        <v>4.5999999999999996</v>
      </c>
      <c r="J6" s="74">
        <v>5</v>
      </c>
      <c r="K6" s="75">
        <v>4.9000000000000004</v>
      </c>
      <c r="L6" s="73">
        <v>4.5999999999999996</v>
      </c>
      <c r="M6" s="74">
        <v>4.9000000000000004</v>
      </c>
      <c r="N6" s="75">
        <v>4.5</v>
      </c>
      <c r="O6" s="73">
        <v>4.5</v>
      </c>
      <c r="P6" s="74">
        <v>4.8</v>
      </c>
      <c r="Q6" s="75">
        <v>4.7</v>
      </c>
      <c r="R6" s="73">
        <v>4.7</v>
      </c>
      <c r="S6" s="74">
        <v>4.4000000000000004</v>
      </c>
      <c r="T6" s="75">
        <v>4.5999999999999996</v>
      </c>
      <c r="U6" s="73">
        <v>4.7</v>
      </c>
      <c r="V6" s="74">
        <v>4.7</v>
      </c>
      <c r="W6" s="75">
        <v>4.5999999999999996</v>
      </c>
      <c r="X6" s="74">
        <v>4.8</v>
      </c>
      <c r="Y6" s="74">
        <v>4.9000000000000004</v>
      </c>
      <c r="Z6" s="75">
        <v>4.7</v>
      </c>
      <c r="AA6" s="48"/>
      <c r="AB6" s="50"/>
      <c r="AC6" s="50"/>
      <c r="AD6" s="48"/>
      <c r="AE6" s="48"/>
    </row>
    <row r="7" spans="1:31" ht="31.5" customHeight="1" thickBot="1">
      <c r="A7" s="116"/>
      <c r="B7" s="4">
        <v>1</v>
      </c>
      <c r="C7" s="76">
        <v>4.8</v>
      </c>
      <c r="D7" s="77">
        <v>4.7</v>
      </c>
      <c r="E7" s="78">
        <v>4.8</v>
      </c>
      <c r="F7" s="76">
        <v>4.5999999999999996</v>
      </c>
      <c r="G7" s="77">
        <v>4.9000000000000004</v>
      </c>
      <c r="H7" s="78">
        <v>4.5</v>
      </c>
      <c r="I7" s="76">
        <v>4.9000000000000004</v>
      </c>
      <c r="J7" s="77">
        <v>4.9000000000000004</v>
      </c>
      <c r="K7" s="78">
        <v>4.5999999999999996</v>
      </c>
      <c r="L7" s="76">
        <v>4.5</v>
      </c>
      <c r="M7" s="77">
        <v>4.8</v>
      </c>
      <c r="N7" s="78">
        <v>4.7</v>
      </c>
      <c r="O7" s="76">
        <v>4.8</v>
      </c>
      <c r="P7" s="77">
        <v>4.9000000000000004</v>
      </c>
      <c r="Q7" s="78">
        <v>4.5</v>
      </c>
      <c r="R7" s="76">
        <v>4.5999999999999996</v>
      </c>
      <c r="S7" s="77">
        <v>4.5</v>
      </c>
      <c r="T7" s="78">
        <v>4.4000000000000004</v>
      </c>
      <c r="U7" s="76">
        <v>4.5</v>
      </c>
      <c r="V7" s="77">
        <v>4.5999999999999996</v>
      </c>
      <c r="W7" s="78">
        <v>4.5</v>
      </c>
      <c r="X7" s="77">
        <v>4.5999999999999996</v>
      </c>
      <c r="Y7" s="77">
        <v>5</v>
      </c>
      <c r="Z7" s="78">
        <v>4.9000000000000004</v>
      </c>
      <c r="AA7" s="48"/>
      <c r="AB7" s="50"/>
      <c r="AC7" s="50"/>
      <c r="AD7" s="48"/>
      <c r="AE7" s="48"/>
    </row>
    <row r="8" spans="1:31" ht="31.5" customHeight="1">
      <c r="A8" s="115" t="s">
        <v>11</v>
      </c>
      <c r="B8" s="2">
        <v>4</v>
      </c>
      <c r="C8" s="70">
        <v>4.4000000000000004</v>
      </c>
      <c r="D8" s="71">
        <v>4.5</v>
      </c>
      <c r="E8" s="72">
        <v>4.5</v>
      </c>
      <c r="F8" s="70">
        <v>4.9000000000000004</v>
      </c>
      <c r="G8" s="71">
        <v>4.9000000000000004</v>
      </c>
      <c r="H8" s="72">
        <v>4.5</v>
      </c>
      <c r="I8" s="70">
        <v>4.8</v>
      </c>
      <c r="J8" s="71">
        <v>4.7</v>
      </c>
      <c r="K8" s="72">
        <v>4.3</v>
      </c>
      <c r="L8" s="70">
        <v>4.9000000000000004</v>
      </c>
      <c r="M8" s="71">
        <v>4.5</v>
      </c>
      <c r="N8" s="72">
        <v>4.8</v>
      </c>
      <c r="O8" s="70">
        <v>4.9000000000000004</v>
      </c>
      <c r="P8" s="71">
        <v>4.3</v>
      </c>
      <c r="Q8" s="72">
        <v>4.7</v>
      </c>
      <c r="R8" s="70">
        <v>5</v>
      </c>
      <c r="S8" s="71">
        <v>4.8</v>
      </c>
      <c r="T8" s="72">
        <v>4.9000000000000004</v>
      </c>
      <c r="U8" s="70">
        <v>4.5</v>
      </c>
      <c r="V8" s="71">
        <v>4.7</v>
      </c>
      <c r="W8" s="72">
        <v>4.5999999999999996</v>
      </c>
      <c r="X8" s="71">
        <v>4.5999999999999996</v>
      </c>
      <c r="Y8" s="71">
        <v>4.7</v>
      </c>
      <c r="Z8" s="72">
        <v>4.5999999999999996</v>
      </c>
      <c r="AA8" s="48"/>
      <c r="AB8" s="49"/>
      <c r="AC8" s="49"/>
      <c r="AD8" s="48"/>
      <c r="AE8" s="48"/>
    </row>
    <row r="9" spans="1:31" ht="31.5" customHeight="1">
      <c r="A9" s="116"/>
      <c r="B9" s="4">
        <v>3</v>
      </c>
      <c r="C9" s="73">
        <v>4.4000000000000004</v>
      </c>
      <c r="D9" s="74">
        <v>4.5</v>
      </c>
      <c r="E9" s="75">
        <v>4.8</v>
      </c>
      <c r="F9" s="73">
        <v>4.5</v>
      </c>
      <c r="G9" s="74">
        <v>4.5</v>
      </c>
      <c r="H9" s="75">
        <v>4.5</v>
      </c>
      <c r="I9" s="73">
        <v>4.8</v>
      </c>
      <c r="J9" s="74">
        <v>4.9000000000000004</v>
      </c>
      <c r="K9" s="75">
        <v>4.5</v>
      </c>
      <c r="L9" s="73">
        <v>4.7</v>
      </c>
      <c r="M9" s="74">
        <v>4.5</v>
      </c>
      <c r="N9" s="75">
        <v>4.5999999999999996</v>
      </c>
      <c r="O9" s="73">
        <v>4.5</v>
      </c>
      <c r="P9" s="74">
        <v>4.9000000000000004</v>
      </c>
      <c r="Q9" s="75">
        <v>4.7</v>
      </c>
      <c r="R9" s="73">
        <v>4.7</v>
      </c>
      <c r="S9" s="74">
        <v>4.9000000000000004</v>
      </c>
      <c r="T9" s="75">
        <v>4.8</v>
      </c>
      <c r="U9" s="73">
        <v>4.7</v>
      </c>
      <c r="V9" s="74">
        <v>4.8</v>
      </c>
      <c r="W9" s="75">
        <v>4.9000000000000004</v>
      </c>
      <c r="X9" s="74">
        <v>5</v>
      </c>
      <c r="Y9" s="74">
        <v>4.8</v>
      </c>
      <c r="Z9" s="75">
        <v>4.7</v>
      </c>
      <c r="AA9" s="48"/>
      <c r="AB9" s="50"/>
      <c r="AC9" s="50"/>
      <c r="AD9" s="48"/>
      <c r="AE9" s="48"/>
    </row>
    <row r="10" spans="1:31" ht="31.5" customHeight="1">
      <c r="A10" s="116"/>
      <c r="B10" s="4">
        <v>2</v>
      </c>
      <c r="C10" s="73">
        <v>4.8</v>
      </c>
      <c r="D10" s="74">
        <v>4.5999999999999996</v>
      </c>
      <c r="E10" s="75">
        <v>4.5999999999999996</v>
      </c>
      <c r="F10" s="73">
        <v>4.5999999999999996</v>
      </c>
      <c r="G10" s="74">
        <v>4.5999999999999996</v>
      </c>
      <c r="H10" s="75">
        <v>4.8</v>
      </c>
      <c r="I10" s="73">
        <v>4.5</v>
      </c>
      <c r="J10" s="74">
        <v>4.5</v>
      </c>
      <c r="K10" s="75">
        <v>4.7</v>
      </c>
      <c r="L10" s="73">
        <v>4.7</v>
      </c>
      <c r="M10" s="74">
        <v>4.7</v>
      </c>
      <c r="N10" s="75">
        <v>4.7</v>
      </c>
      <c r="O10" s="73">
        <v>4.5999999999999996</v>
      </c>
      <c r="P10" s="74">
        <v>4.8</v>
      </c>
      <c r="Q10" s="75">
        <v>4.9000000000000004</v>
      </c>
      <c r="R10" s="73">
        <v>4.9000000000000004</v>
      </c>
      <c r="S10" s="74">
        <v>5</v>
      </c>
      <c r="T10" s="75">
        <v>4.9000000000000004</v>
      </c>
      <c r="U10" s="73">
        <v>4.7</v>
      </c>
      <c r="V10" s="74">
        <v>5</v>
      </c>
      <c r="W10" s="75">
        <v>5</v>
      </c>
      <c r="X10" s="74">
        <v>5</v>
      </c>
      <c r="Y10" s="74">
        <v>4.8</v>
      </c>
      <c r="Z10" s="75">
        <v>4.9000000000000004</v>
      </c>
      <c r="AA10" s="48"/>
      <c r="AB10" s="50"/>
      <c r="AC10" s="50"/>
      <c r="AD10" s="48"/>
      <c r="AE10" s="48"/>
    </row>
    <row r="11" spans="1:31" ht="31.5" customHeight="1" thickBot="1">
      <c r="A11" s="116"/>
      <c r="B11" s="4">
        <v>1</v>
      </c>
      <c r="C11" s="76">
        <v>4.7</v>
      </c>
      <c r="D11" s="77">
        <v>4.5</v>
      </c>
      <c r="E11" s="78">
        <v>4.7</v>
      </c>
      <c r="F11" s="76">
        <v>4.9000000000000004</v>
      </c>
      <c r="G11" s="77">
        <v>4.7</v>
      </c>
      <c r="H11" s="78">
        <v>4.9000000000000004</v>
      </c>
      <c r="I11" s="76">
        <v>4.7</v>
      </c>
      <c r="J11" s="77">
        <v>4.9000000000000004</v>
      </c>
      <c r="K11" s="78">
        <v>5</v>
      </c>
      <c r="L11" s="76">
        <v>5</v>
      </c>
      <c r="M11" s="77">
        <v>4.8</v>
      </c>
      <c r="N11" s="78">
        <v>4.9000000000000004</v>
      </c>
      <c r="O11" s="76">
        <v>4.8</v>
      </c>
      <c r="P11" s="77">
        <v>4.9000000000000004</v>
      </c>
      <c r="Q11" s="78">
        <v>4.9000000000000004</v>
      </c>
      <c r="R11" s="76">
        <v>5</v>
      </c>
      <c r="S11" s="77">
        <v>4.8</v>
      </c>
      <c r="T11" s="78">
        <v>4.9000000000000004</v>
      </c>
      <c r="U11" s="76">
        <v>4.8</v>
      </c>
      <c r="V11" s="77">
        <v>5</v>
      </c>
      <c r="W11" s="78">
        <v>4.9000000000000004</v>
      </c>
      <c r="X11" s="77">
        <v>4.9000000000000004</v>
      </c>
      <c r="Y11" s="77">
        <v>4.9000000000000004</v>
      </c>
      <c r="Z11" s="78">
        <v>4.8</v>
      </c>
      <c r="AA11" s="48"/>
      <c r="AB11" s="50"/>
      <c r="AC11" s="50"/>
      <c r="AD11" s="48"/>
      <c r="AE11" s="48"/>
    </row>
    <row r="12" spans="1:31" ht="31.5" customHeight="1">
      <c r="A12" s="115" t="s">
        <v>12</v>
      </c>
      <c r="B12" s="2">
        <v>4</v>
      </c>
      <c r="C12" s="73">
        <v>4.5999999999999996</v>
      </c>
      <c r="D12" s="74">
        <v>5</v>
      </c>
      <c r="E12" s="75">
        <v>5</v>
      </c>
      <c r="F12" s="73">
        <v>4.5999999999999996</v>
      </c>
      <c r="G12" s="74">
        <v>4.2</v>
      </c>
      <c r="H12" s="75">
        <v>4.3</v>
      </c>
      <c r="I12" s="73">
        <v>4.5</v>
      </c>
      <c r="J12" s="74">
        <v>4.5999999999999996</v>
      </c>
      <c r="K12" s="75">
        <v>5</v>
      </c>
      <c r="L12" s="73">
        <v>4.4000000000000004</v>
      </c>
      <c r="M12" s="74">
        <v>5</v>
      </c>
      <c r="N12" s="75">
        <v>4.5</v>
      </c>
      <c r="O12" s="73">
        <v>4.5999999999999996</v>
      </c>
      <c r="P12" s="74">
        <v>4.5999999999999996</v>
      </c>
      <c r="Q12" s="75">
        <v>4.9000000000000004</v>
      </c>
      <c r="R12" s="73">
        <v>5</v>
      </c>
      <c r="S12" s="74">
        <v>4.5</v>
      </c>
      <c r="T12" s="75">
        <v>4.4000000000000004</v>
      </c>
      <c r="U12" s="73">
        <v>4.5</v>
      </c>
      <c r="V12" s="74">
        <v>5</v>
      </c>
      <c r="W12" s="75">
        <v>4.8</v>
      </c>
      <c r="X12" s="70">
        <v>4.9000000000000004</v>
      </c>
      <c r="Y12" s="71">
        <v>4.9000000000000004</v>
      </c>
      <c r="Z12" s="72">
        <v>4.9000000000000004</v>
      </c>
      <c r="AA12" s="48"/>
      <c r="AB12" s="50"/>
      <c r="AC12" s="50"/>
      <c r="AD12" s="48"/>
      <c r="AE12" s="48"/>
    </row>
    <row r="13" spans="1:31" ht="31.5" customHeight="1">
      <c r="A13" s="116"/>
      <c r="B13" s="3">
        <v>3</v>
      </c>
      <c r="C13" s="73">
        <v>4.5</v>
      </c>
      <c r="D13" s="74">
        <v>4.5999999999999996</v>
      </c>
      <c r="E13" s="75">
        <v>4.5999999999999996</v>
      </c>
      <c r="F13" s="73">
        <v>4.5</v>
      </c>
      <c r="G13" s="74">
        <v>4.5999999999999996</v>
      </c>
      <c r="H13" s="75">
        <v>4.9000000000000004</v>
      </c>
      <c r="I13" s="73">
        <v>4.9000000000000004</v>
      </c>
      <c r="J13" s="74">
        <v>4.5999999999999996</v>
      </c>
      <c r="K13" s="75">
        <v>4.7</v>
      </c>
      <c r="L13" s="73">
        <v>4.7</v>
      </c>
      <c r="M13" s="74">
        <v>4.5999999999999996</v>
      </c>
      <c r="N13" s="75">
        <v>4.7</v>
      </c>
      <c r="O13" s="73">
        <v>4.5999999999999996</v>
      </c>
      <c r="P13" s="74">
        <v>4.5999999999999996</v>
      </c>
      <c r="Q13" s="75">
        <v>4.8</v>
      </c>
      <c r="R13" s="73">
        <v>4.8</v>
      </c>
      <c r="S13" s="74">
        <v>4.9000000000000004</v>
      </c>
      <c r="T13" s="75">
        <v>5</v>
      </c>
      <c r="U13" s="73">
        <v>5</v>
      </c>
      <c r="V13" s="74">
        <v>5</v>
      </c>
      <c r="W13" s="75">
        <v>4.8</v>
      </c>
      <c r="X13" s="73">
        <v>4.5999999999999996</v>
      </c>
      <c r="Y13" s="74">
        <v>4.8</v>
      </c>
      <c r="Z13" s="75">
        <v>4.9000000000000004</v>
      </c>
      <c r="AA13" s="48"/>
      <c r="AB13" s="50"/>
      <c r="AC13" s="50"/>
      <c r="AD13" s="48"/>
      <c r="AE13" s="48"/>
    </row>
    <row r="14" spans="1:31" ht="31.5" customHeight="1">
      <c r="A14" s="116"/>
      <c r="B14" s="4">
        <v>2</v>
      </c>
      <c r="C14" s="73">
        <v>4.7</v>
      </c>
      <c r="D14" s="74">
        <v>4.7</v>
      </c>
      <c r="E14" s="75">
        <v>4.8</v>
      </c>
      <c r="F14" s="73">
        <v>4.5999999999999996</v>
      </c>
      <c r="G14" s="74">
        <v>4.7</v>
      </c>
      <c r="H14" s="75">
        <v>4.7</v>
      </c>
      <c r="I14" s="73">
        <v>4.9000000000000004</v>
      </c>
      <c r="J14" s="74">
        <v>4.9000000000000004</v>
      </c>
      <c r="K14" s="75">
        <v>4.8</v>
      </c>
      <c r="L14" s="73">
        <v>4.5999999999999996</v>
      </c>
      <c r="M14" s="74">
        <v>4.5999999999999996</v>
      </c>
      <c r="N14" s="75">
        <v>4.9000000000000004</v>
      </c>
      <c r="O14" s="73">
        <v>4.8</v>
      </c>
      <c r="P14" s="74">
        <v>4.9000000000000004</v>
      </c>
      <c r="Q14" s="75">
        <v>4.7</v>
      </c>
      <c r="R14" s="73">
        <v>4.9000000000000004</v>
      </c>
      <c r="S14" s="74">
        <v>5</v>
      </c>
      <c r="T14" s="75">
        <v>5</v>
      </c>
      <c r="U14" s="73">
        <v>4.8</v>
      </c>
      <c r="V14" s="74">
        <v>4.8</v>
      </c>
      <c r="W14" s="75">
        <v>4.7</v>
      </c>
      <c r="X14" s="73">
        <v>4.8</v>
      </c>
      <c r="Y14" s="74">
        <v>4.7</v>
      </c>
      <c r="Z14" s="75">
        <v>4.8</v>
      </c>
      <c r="AA14" s="48"/>
      <c r="AB14" s="50"/>
      <c r="AC14" s="50"/>
      <c r="AD14" s="48"/>
      <c r="AE14" s="48"/>
    </row>
    <row r="15" spans="1:31" ht="31.5" customHeight="1" thickBot="1">
      <c r="A15" s="117"/>
      <c r="B15" s="3">
        <v>1</v>
      </c>
      <c r="C15" s="76">
        <v>4.5</v>
      </c>
      <c r="D15" s="77">
        <v>4.5999999999999996</v>
      </c>
      <c r="E15" s="78">
        <v>4.8</v>
      </c>
      <c r="F15" s="76">
        <v>4.5</v>
      </c>
      <c r="G15" s="77">
        <v>4.8</v>
      </c>
      <c r="H15" s="78">
        <v>4.7</v>
      </c>
      <c r="I15" s="76">
        <v>4.4000000000000004</v>
      </c>
      <c r="J15" s="77">
        <v>4.4000000000000004</v>
      </c>
      <c r="K15" s="78">
        <v>4.5999999999999996</v>
      </c>
      <c r="L15" s="76">
        <v>4.7</v>
      </c>
      <c r="M15" s="77">
        <v>4.3</v>
      </c>
      <c r="N15" s="78">
        <v>4.8</v>
      </c>
      <c r="O15" s="76">
        <v>4.7</v>
      </c>
      <c r="P15" s="77">
        <v>4.9000000000000004</v>
      </c>
      <c r="Q15" s="78">
        <v>4.9000000000000004</v>
      </c>
      <c r="R15" s="76">
        <v>4.9000000000000004</v>
      </c>
      <c r="S15" s="77">
        <v>5</v>
      </c>
      <c r="T15" s="78">
        <v>4.8</v>
      </c>
      <c r="U15" s="76">
        <v>4.8</v>
      </c>
      <c r="V15" s="77">
        <v>4.9000000000000004</v>
      </c>
      <c r="W15" s="78">
        <v>4.9000000000000004</v>
      </c>
      <c r="X15" s="76">
        <v>4.9000000000000004</v>
      </c>
      <c r="Y15" s="77">
        <v>4.9000000000000004</v>
      </c>
      <c r="Z15" s="78">
        <v>4.9000000000000004</v>
      </c>
      <c r="AA15" s="48"/>
      <c r="AB15" s="50"/>
      <c r="AC15" s="50"/>
      <c r="AD15" s="48"/>
      <c r="AE15" s="48"/>
    </row>
    <row r="16" spans="1:31">
      <c r="D16" s="16"/>
      <c r="AA16" s="48"/>
      <c r="AB16" s="50"/>
      <c r="AC16" s="50"/>
      <c r="AD16" s="48"/>
      <c r="AE16" s="48"/>
    </row>
    <row r="17" spans="7:31">
      <c r="J17" s="69"/>
      <c r="AA17" s="48"/>
      <c r="AB17" s="49"/>
      <c r="AC17" s="52"/>
      <c r="AD17" s="48"/>
      <c r="AE17" s="48"/>
    </row>
    <row r="18" spans="7:31">
      <c r="G18" s="14"/>
      <c r="AA18" s="48"/>
      <c r="AB18" s="48"/>
      <c r="AC18" s="48"/>
      <c r="AD18" s="48"/>
      <c r="AE18" s="48"/>
    </row>
    <row r="19" spans="7:31">
      <c r="G19" s="14"/>
      <c r="AA19" s="48"/>
      <c r="AB19" s="48"/>
      <c r="AC19" s="48"/>
      <c r="AD19" s="48"/>
      <c r="AE19" s="48"/>
    </row>
    <row r="20" spans="7:31">
      <c r="G20" s="15"/>
    </row>
    <row r="25" spans="7:31">
      <c r="H25" s="14"/>
    </row>
  </sheetData>
  <mergeCells count="13">
    <mergeCell ref="A1:Z1"/>
    <mergeCell ref="A12:A15"/>
    <mergeCell ref="X2:Z2"/>
    <mergeCell ref="A8:A11"/>
    <mergeCell ref="A4:A7"/>
    <mergeCell ref="A2:B3"/>
    <mergeCell ref="C2:E2"/>
    <mergeCell ref="F2:H2"/>
    <mergeCell ref="I2:K2"/>
    <mergeCell ref="L2:N2"/>
    <mergeCell ref="O2:Q2"/>
    <mergeCell ref="R2:T2"/>
    <mergeCell ref="U2:W2"/>
  </mergeCells>
  <printOptions horizontalCentered="1" verticalCentered="1"/>
  <pageMargins left="0.51181102362204722" right="0.51181102362204722" top="0.55118110236220474" bottom="0.35433070866141736" header="0.70866141732283472" footer="0.39370078740157483"/>
  <pageSetup paperSize="9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CC43-4098-45F3-9E40-91026A2947A1}">
  <sheetPr codeName="Hoja2">
    <tabColor rgb="FFFFC000"/>
    <pageSetUpPr fitToPage="1"/>
  </sheetPr>
  <dimension ref="A1:AB20"/>
  <sheetViews>
    <sheetView showGridLines="0" view="pageBreakPreview" topLeftCell="A3" zoomScale="110" zoomScaleNormal="100" zoomScaleSheetLayoutView="110" zoomScalePageLayoutView="40" workbookViewId="0">
      <selection activeCell="I21" sqref="I21"/>
    </sheetView>
  </sheetViews>
  <sheetFormatPr defaultColWidth="11.42578125" defaultRowHeight="14.45"/>
  <cols>
    <col min="1" max="1" width="10.85546875" customWidth="1"/>
    <col min="2" max="25" width="5.42578125" customWidth="1"/>
    <col min="27" max="27" width="11.42578125" customWidth="1"/>
  </cols>
  <sheetData>
    <row r="1" spans="1:28" ht="30" customHeight="1" thickBot="1">
      <c r="A1" s="112" t="s">
        <v>13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4"/>
      <c r="Z1" s="1"/>
      <c r="AA1" s="1"/>
      <c r="AB1" s="1"/>
    </row>
    <row r="2" spans="1:28" ht="16.899999999999999" customHeight="1" thickBot="1">
      <c r="A2" s="18" t="s">
        <v>1</v>
      </c>
      <c r="B2" s="128" t="s">
        <v>2</v>
      </c>
      <c r="C2" s="125"/>
      <c r="D2" s="129"/>
      <c r="E2" s="126" t="s">
        <v>3</v>
      </c>
      <c r="F2" s="127"/>
      <c r="G2" s="127"/>
      <c r="H2" s="118" t="s">
        <v>4</v>
      </c>
      <c r="I2" s="119"/>
      <c r="J2" s="119"/>
      <c r="K2" s="118" t="s">
        <v>5</v>
      </c>
      <c r="L2" s="119"/>
      <c r="M2" s="119"/>
      <c r="N2" s="118" t="s">
        <v>6</v>
      </c>
      <c r="O2" s="119"/>
      <c r="P2" s="119"/>
      <c r="Q2" s="118" t="s">
        <v>7</v>
      </c>
      <c r="R2" s="119"/>
      <c r="S2" s="119"/>
      <c r="T2" s="118" t="s">
        <v>8</v>
      </c>
      <c r="U2" s="119"/>
      <c r="V2" s="119"/>
      <c r="W2" s="118" t="s">
        <v>9</v>
      </c>
      <c r="X2" s="119"/>
      <c r="Y2" s="119"/>
    </row>
    <row r="3" spans="1:28" ht="22.5" customHeight="1">
      <c r="A3" s="115" t="s">
        <v>14</v>
      </c>
      <c r="B3" s="53" t="s">
        <v>15</v>
      </c>
      <c r="C3" s="29">
        <f>MAX('1.Esp. Manto Lateral'!C4:E7)</f>
        <v>4.9000000000000004</v>
      </c>
      <c r="D3" s="54" t="s">
        <v>16</v>
      </c>
      <c r="E3" s="53" t="s">
        <v>15</v>
      </c>
      <c r="F3" s="29">
        <f>MAX('1.Esp. Manto Lateral'!F4:H7)</f>
        <v>4.9000000000000004</v>
      </c>
      <c r="G3" s="54" t="s">
        <v>16</v>
      </c>
      <c r="H3" s="53" t="s">
        <v>15</v>
      </c>
      <c r="I3" s="29">
        <f>MAX('1.Esp. Manto Lateral'!I4:K7)</f>
        <v>5</v>
      </c>
      <c r="J3" s="54" t="s">
        <v>16</v>
      </c>
      <c r="K3" s="53" t="s">
        <v>15</v>
      </c>
      <c r="L3" s="29">
        <f>MAX('1.Esp. Manto Lateral'!L4:N7)</f>
        <v>4.9000000000000004</v>
      </c>
      <c r="M3" s="54" t="s">
        <v>16</v>
      </c>
      <c r="N3" s="53" t="s">
        <v>15</v>
      </c>
      <c r="O3" s="29">
        <f>MAX('1.Esp. Manto Lateral'!O4:Q7)</f>
        <v>5</v>
      </c>
      <c r="P3" s="54" t="s">
        <v>16</v>
      </c>
      <c r="Q3" s="53" t="s">
        <v>15</v>
      </c>
      <c r="R3" s="29">
        <f>MAX('1.Esp. Manto Lateral'!R4:T7)</f>
        <v>4.7</v>
      </c>
      <c r="S3" s="54" t="s">
        <v>16</v>
      </c>
      <c r="T3" s="53" t="s">
        <v>15</v>
      </c>
      <c r="U3" s="29">
        <f>MAX('1.Esp. Manto Lateral'!U4:W7)</f>
        <v>5</v>
      </c>
      <c r="V3" s="54" t="s">
        <v>16</v>
      </c>
      <c r="W3" s="53" t="s">
        <v>15</v>
      </c>
      <c r="X3" s="29">
        <f>MAX('1.Esp. Manto Lateral'!X4:Z7)</f>
        <v>5</v>
      </c>
      <c r="Y3" s="55" t="s">
        <v>16</v>
      </c>
    </row>
    <row r="4" spans="1:28" ht="22.5" customHeight="1">
      <c r="A4" s="116"/>
      <c r="B4" s="56" t="s">
        <v>17</v>
      </c>
      <c r="C4" s="57">
        <f>MIN('1.Esp. Manto Lateral'!C4:E7)</f>
        <v>4.4000000000000004</v>
      </c>
      <c r="D4" s="58" t="s">
        <v>16</v>
      </c>
      <c r="E4" s="56" t="s">
        <v>17</v>
      </c>
      <c r="F4" s="57">
        <f>MIN('1.Esp. Manto Lateral'!F4:H7)</f>
        <v>4.5</v>
      </c>
      <c r="G4" s="58" t="s">
        <v>16</v>
      </c>
      <c r="H4" s="56" t="s">
        <v>17</v>
      </c>
      <c r="I4" s="57">
        <f>MIN('1.Esp. Manto Lateral'!I4:K7)</f>
        <v>4.4000000000000004</v>
      </c>
      <c r="J4" s="58" t="s">
        <v>16</v>
      </c>
      <c r="K4" s="56" t="s">
        <v>17</v>
      </c>
      <c r="L4" s="57">
        <f>MIN('1.Esp. Manto Lateral'!L4:N7)</f>
        <v>4</v>
      </c>
      <c r="M4" s="58" t="s">
        <v>16</v>
      </c>
      <c r="N4" s="56" t="s">
        <v>17</v>
      </c>
      <c r="O4" s="57">
        <f>MIN('1.Esp. Manto Lateral'!O4:Q7)</f>
        <v>4.3</v>
      </c>
      <c r="P4" s="58" t="s">
        <v>16</v>
      </c>
      <c r="Q4" s="56" t="s">
        <v>17</v>
      </c>
      <c r="R4" s="57">
        <f>MIN('1.Esp. Manto Lateral'!R4:T7)</f>
        <v>4.2</v>
      </c>
      <c r="S4" s="58" t="s">
        <v>16</v>
      </c>
      <c r="T4" s="56" t="s">
        <v>17</v>
      </c>
      <c r="U4" s="57">
        <f>MIN('1.Esp. Manto Lateral'!U4:W7)</f>
        <v>4.4000000000000004</v>
      </c>
      <c r="V4" s="58" t="s">
        <v>16</v>
      </c>
      <c r="W4" s="56" t="s">
        <v>17</v>
      </c>
      <c r="X4" s="57">
        <f>MIN('1.Esp. Manto Lateral'!X4:Z7)</f>
        <v>4.5</v>
      </c>
      <c r="Y4" s="59" t="s">
        <v>16</v>
      </c>
    </row>
    <row r="5" spans="1:28" ht="22.5" customHeight="1">
      <c r="A5" s="116"/>
      <c r="B5" s="56" t="s">
        <v>18</v>
      </c>
      <c r="C5" s="57">
        <f>AVERAGE('1.Esp. Manto Lateral'!C4:E7)</f>
        <v>4.7416666666666663</v>
      </c>
      <c r="D5" s="58" t="s">
        <v>16</v>
      </c>
      <c r="E5" s="56" t="s">
        <v>18</v>
      </c>
      <c r="F5" s="57">
        <f>AVERAGE('1.Esp. Manto Lateral'!F4:H7)</f>
        <v>4.7416666666666663</v>
      </c>
      <c r="G5" s="58" t="s">
        <v>16</v>
      </c>
      <c r="H5" s="56" t="s">
        <v>18</v>
      </c>
      <c r="I5" s="57">
        <f>AVERAGE('1.Esp. Manto Lateral'!I4:K7)</f>
        <v>4.75</v>
      </c>
      <c r="J5" s="58" t="s">
        <v>16</v>
      </c>
      <c r="K5" s="56" t="s">
        <v>18</v>
      </c>
      <c r="L5" s="57">
        <f>AVERAGE('1.Esp. Manto Lateral'!L4:N7)</f>
        <v>4.55</v>
      </c>
      <c r="M5" s="58" t="s">
        <v>16</v>
      </c>
      <c r="N5" s="56" t="s">
        <v>18</v>
      </c>
      <c r="O5" s="57">
        <f>AVERAGE('1.Esp. Manto Lateral'!O4:Q7)</f>
        <v>4.6000000000000005</v>
      </c>
      <c r="P5" s="58" t="s">
        <v>16</v>
      </c>
      <c r="Q5" s="56" t="s">
        <v>18</v>
      </c>
      <c r="R5" s="57">
        <f>AVERAGE('1.Esp. Manto Lateral'!R4:T7)</f>
        <v>4.4416666666666673</v>
      </c>
      <c r="S5" s="58" t="s">
        <v>16</v>
      </c>
      <c r="T5" s="56" t="s">
        <v>18</v>
      </c>
      <c r="U5" s="57">
        <f>AVERAGE('1.Esp. Manto Lateral'!U4:W7)</f>
        <v>4.6000000000000005</v>
      </c>
      <c r="V5" s="58" t="s">
        <v>16</v>
      </c>
      <c r="W5" s="56" t="s">
        <v>18</v>
      </c>
      <c r="X5" s="57">
        <f>AVERAGE('1.Esp. Manto Lateral'!X4:Z7)</f>
        <v>4.7249999999999996</v>
      </c>
      <c r="Y5" s="59" t="s">
        <v>16</v>
      </c>
    </row>
    <row r="6" spans="1:28" ht="22.5" customHeight="1" thickBot="1">
      <c r="A6" s="117"/>
      <c r="B6" s="60" t="s">
        <v>19</v>
      </c>
      <c r="C6" s="61">
        <f>C3-C4</f>
        <v>0.5</v>
      </c>
      <c r="D6" s="62" t="s">
        <v>16</v>
      </c>
      <c r="E6" s="60" t="s">
        <v>19</v>
      </c>
      <c r="F6" s="61">
        <f>F3-F4</f>
        <v>0.40000000000000036</v>
      </c>
      <c r="G6" s="62" t="s">
        <v>16</v>
      </c>
      <c r="H6" s="60" t="s">
        <v>19</v>
      </c>
      <c r="I6" s="61">
        <f>I3-I4</f>
        <v>0.59999999999999964</v>
      </c>
      <c r="J6" s="62" t="s">
        <v>16</v>
      </c>
      <c r="K6" s="60" t="s">
        <v>19</v>
      </c>
      <c r="L6" s="61">
        <f>L3-L4</f>
        <v>0.90000000000000036</v>
      </c>
      <c r="M6" s="62" t="s">
        <v>16</v>
      </c>
      <c r="N6" s="60" t="s">
        <v>19</v>
      </c>
      <c r="O6" s="61">
        <f>O3-O4</f>
        <v>0.70000000000000018</v>
      </c>
      <c r="P6" s="62" t="s">
        <v>16</v>
      </c>
      <c r="Q6" s="60" t="s">
        <v>19</v>
      </c>
      <c r="R6" s="61">
        <f>R3-R4</f>
        <v>0.5</v>
      </c>
      <c r="S6" s="62" t="s">
        <v>16</v>
      </c>
      <c r="T6" s="60" t="s">
        <v>19</v>
      </c>
      <c r="U6" s="61">
        <f>U3-U4</f>
        <v>0.59999999999999964</v>
      </c>
      <c r="V6" s="62" t="s">
        <v>16</v>
      </c>
      <c r="W6" s="60" t="s">
        <v>19</v>
      </c>
      <c r="X6" s="61">
        <f>X3-X4</f>
        <v>0.5</v>
      </c>
      <c r="Y6" s="63" t="s">
        <v>16</v>
      </c>
    </row>
    <row r="7" spans="1:28" ht="22.5" customHeight="1">
      <c r="A7" s="115" t="s">
        <v>20</v>
      </c>
      <c r="B7" s="53" t="s">
        <v>15</v>
      </c>
      <c r="C7" s="29">
        <f>MAX('1.Esp. Manto Lateral'!C8:E11)</f>
        <v>4.8</v>
      </c>
      <c r="D7" s="54" t="s">
        <v>16</v>
      </c>
      <c r="E7" s="53" t="s">
        <v>15</v>
      </c>
      <c r="F7" s="29">
        <f>MAX('1.Esp. Manto Lateral'!F8:H11)</f>
        <v>4.9000000000000004</v>
      </c>
      <c r="G7" s="54" t="s">
        <v>16</v>
      </c>
      <c r="H7" s="53" t="s">
        <v>15</v>
      </c>
      <c r="I7" s="29">
        <f>MAX('1.Esp. Manto Lateral'!I8:K11)</f>
        <v>5</v>
      </c>
      <c r="J7" s="54" t="s">
        <v>16</v>
      </c>
      <c r="K7" s="53" t="s">
        <v>15</v>
      </c>
      <c r="L7" s="29">
        <f>MAX('1.Esp. Manto Lateral'!L8:N11)</f>
        <v>5</v>
      </c>
      <c r="M7" s="54" t="s">
        <v>16</v>
      </c>
      <c r="N7" s="53" t="s">
        <v>15</v>
      </c>
      <c r="O7" s="29">
        <f>MAX('1.Esp. Manto Lateral'!O8:Q11)</f>
        <v>4.9000000000000004</v>
      </c>
      <c r="P7" s="54" t="s">
        <v>16</v>
      </c>
      <c r="Q7" s="53" t="s">
        <v>15</v>
      </c>
      <c r="R7" s="29">
        <f>MAX('1.Esp. Manto Lateral'!R8:T11)</f>
        <v>5</v>
      </c>
      <c r="S7" s="54" t="s">
        <v>16</v>
      </c>
      <c r="T7" s="53" t="s">
        <v>15</v>
      </c>
      <c r="U7" s="29">
        <f>MAX('1.Esp. Manto Lateral'!U8:W11)</f>
        <v>5</v>
      </c>
      <c r="V7" s="54" t="s">
        <v>16</v>
      </c>
      <c r="W7" s="53" t="s">
        <v>15</v>
      </c>
      <c r="X7" s="29">
        <f>MAX('1.Esp. Manto Lateral'!X8:Z11)</f>
        <v>5</v>
      </c>
      <c r="Y7" s="55" t="s">
        <v>16</v>
      </c>
    </row>
    <row r="8" spans="1:28" ht="22.5" customHeight="1">
      <c r="A8" s="116"/>
      <c r="B8" s="56" t="s">
        <v>17</v>
      </c>
      <c r="C8" s="57">
        <f>MIN('1.Esp. Manto Lateral'!C8:E11)</f>
        <v>4.4000000000000004</v>
      </c>
      <c r="D8" s="58" t="s">
        <v>16</v>
      </c>
      <c r="E8" s="56" t="s">
        <v>17</v>
      </c>
      <c r="F8" s="57">
        <f>MIN('1.Esp. Manto Lateral'!F8:H11)</f>
        <v>4.5</v>
      </c>
      <c r="G8" s="58" t="s">
        <v>16</v>
      </c>
      <c r="H8" s="56" t="s">
        <v>17</v>
      </c>
      <c r="I8" s="57">
        <f>MIN('1.Esp. Manto Lateral'!I8:K11)</f>
        <v>4.3</v>
      </c>
      <c r="J8" s="58" t="s">
        <v>16</v>
      </c>
      <c r="K8" s="56" t="s">
        <v>17</v>
      </c>
      <c r="L8" s="57">
        <f>MIN('1.Esp. Manto Lateral'!L8:N11)</f>
        <v>4.5</v>
      </c>
      <c r="M8" s="58" t="s">
        <v>16</v>
      </c>
      <c r="N8" s="56" t="s">
        <v>17</v>
      </c>
      <c r="O8" s="57">
        <f>MIN('1.Esp. Manto Lateral'!O8:Q11)</f>
        <v>4.3</v>
      </c>
      <c r="P8" s="58" t="s">
        <v>16</v>
      </c>
      <c r="Q8" s="56" t="s">
        <v>17</v>
      </c>
      <c r="R8" s="57">
        <f>MIN('1.Esp. Manto Lateral'!R8:T11)</f>
        <v>4.7</v>
      </c>
      <c r="S8" s="58" t="s">
        <v>16</v>
      </c>
      <c r="T8" s="56" t="s">
        <v>17</v>
      </c>
      <c r="U8" s="57">
        <f>MIN('1.Esp. Manto Lateral'!U8:W11)</f>
        <v>4.5</v>
      </c>
      <c r="V8" s="58" t="s">
        <v>16</v>
      </c>
      <c r="W8" s="56" t="s">
        <v>17</v>
      </c>
      <c r="X8" s="57">
        <f>MIN('1.Esp. Manto Lateral'!X8:Z11)</f>
        <v>4.5999999999999996</v>
      </c>
      <c r="Y8" s="59" t="s">
        <v>16</v>
      </c>
    </row>
    <row r="9" spans="1:28" ht="22.5" customHeight="1">
      <c r="A9" s="116"/>
      <c r="B9" s="56" t="s">
        <v>18</v>
      </c>
      <c r="C9" s="57">
        <f>AVERAGE('1.Esp. Manto Lateral'!C8:E11)</f>
        <v>4.5833333333333339</v>
      </c>
      <c r="D9" s="58" t="s">
        <v>16</v>
      </c>
      <c r="E9" s="56" t="s">
        <v>18</v>
      </c>
      <c r="F9" s="57">
        <f>AVERAGE('1.Esp. Manto Lateral'!F8:H11)</f>
        <v>4.6916666666666664</v>
      </c>
      <c r="G9" s="58" t="s">
        <v>16</v>
      </c>
      <c r="H9" s="56" t="s">
        <v>18</v>
      </c>
      <c r="I9" s="57">
        <f>AVERAGE('1.Esp. Manto Lateral'!I8:K11)</f>
        <v>4.6916666666666673</v>
      </c>
      <c r="J9" s="58" t="s">
        <v>16</v>
      </c>
      <c r="K9" s="56" t="s">
        <v>18</v>
      </c>
      <c r="L9" s="57">
        <f>AVERAGE('1.Esp. Manto Lateral'!L8:N11)</f>
        <v>4.7333333333333334</v>
      </c>
      <c r="M9" s="58" t="s">
        <v>16</v>
      </c>
      <c r="N9" s="56" t="s">
        <v>18</v>
      </c>
      <c r="O9" s="57">
        <f>AVERAGE('1.Esp. Manto Lateral'!O8:Q11)</f>
        <v>4.7416666666666654</v>
      </c>
      <c r="P9" s="58" t="s">
        <v>16</v>
      </c>
      <c r="Q9" s="56" t="s">
        <v>18</v>
      </c>
      <c r="R9" s="57">
        <f>AVERAGE('1.Esp. Manto Lateral'!R8:T11)</f>
        <v>4.8833333333333337</v>
      </c>
      <c r="S9" s="58" t="s">
        <v>16</v>
      </c>
      <c r="T9" s="56" t="s">
        <v>18</v>
      </c>
      <c r="U9" s="57">
        <f>AVERAGE('1.Esp. Manto Lateral'!U8:W11)</f>
        <v>4.8</v>
      </c>
      <c r="V9" s="58" t="s">
        <v>16</v>
      </c>
      <c r="W9" s="56" t="s">
        <v>18</v>
      </c>
      <c r="X9" s="57">
        <f>AVERAGE('1.Esp. Manto Lateral'!X8:Z11)</f>
        <v>4.8083333333333327</v>
      </c>
      <c r="Y9" s="59" t="s">
        <v>16</v>
      </c>
    </row>
    <row r="10" spans="1:28" ht="22.5" customHeight="1" thickBot="1">
      <c r="A10" s="117"/>
      <c r="B10" s="60" t="s">
        <v>19</v>
      </c>
      <c r="C10" s="61">
        <f>C7-C8</f>
        <v>0.39999999999999947</v>
      </c>
      <c r="D10" s="62" t="s">
        <v>16</v>
      </c>
      <c r="E10" s="60" t="s">
        <v>19</v>
      </c>
      <c r="F10" s="61">
        <f>F7-F8</f>
        <v>0.40000000000000036</v>
      </c>
      <c r="G10" s="62" t="s">
        <v>16</v>
      </c>
      <c r="H10" s="60" t="s">
        <v>19</v>
      </c>
      <c r="I10" s="61">
        <f>I7-I8</f>
        <v>0.70000000000000018</v>
      </c>
      <c r="J10" s="62" t="s">
        <v>16</v>
      </c>
      <c r="K10" s="60" t="s">
        <v>19</v>
      </c>
      <c r="L10" s="61">
        <f>L7-L8</f>
        <v>0.5</v>
      </c>
      <c r="M10" s="62" t="s">
        <v>16</v>
      </c>
      <c r="N10" s="60" t="s">
        <v>19</v>
      </c>
      <c r="O10" s="61">
        <f>O7-O8</f>
        <v>0.60000000000000053</v>
      </c>
      <c r="P10" s="62" t="s">
        <v>16</v>
      </c>
      <c r="Q10" s="60" t="s">
        <v>19</v>
      </c>
      <c r="R10" s="61">
        <f>R7-R8</f>
        <v>0.29999999999999982</v>
      </c>
      <c r="S10" s="62" t="s">
        <v>16</v>
      </c>
      <c r="T10" s="60" t="s">
        <v>19</v>
      </c>
      <c r="U10" s="61">
        <f>U7-U8</f>
        <v>0.5</v>
      </c>
      <c r="V10" s="62" t="s">
        <v>16</v>
      </c>
      <c r="W10" s="60" t="s">
        <v>19</v>
      </c>
      <c r="X10" s="61">
        <f>X7-X8</f>
        <v>0.40000000000000036</v>
      </c>
      <c r="Y10" s="63" t="s">
        <v>16</v>
      </c>
    </row>
    <row r="11" spans="1:28" ht="22.5" customHeight="1">
      <c r="A11" s="115" t="s">
        <v>21</v>
      </c>
      <c r="B11" s="53" t="s">
        <v>15</v>
      </c>
      <c r="C11" s="29">
        <f>MAX('1.Esp. Manto Lateral'!C12:E15)</f>
        <v>5</v>
      </c>
      <c r="D11" s="54" t="s">
        <v>16</v>
      </c>
      <c r="E11" s="53" t="s">
        <v>15</v>
      </c>
      <c r="F11" s="29">
        <f>MAX('1.Esp. Manto Lateral'!F12:H15)</f>
        <v>4.9000000000000004</v>
      </c>
      <c r="G11" s="54" t="s">
        <v>16</v>
      </c>
      <c r="H11" s="53" t="s">
        <v>15</v>
      </c>
      <c r="I11" s="29">
        <f>MAX('1.Esp. Manto Lateral'!I12:K15)</f>
        <v>5</v>
      </c>
      <c r="J11" s="54" t="s">
        <v>16</v>
      </c>
      <c r="K11" s="53" t="s">
        <v>15</v>
      </c>
      <c r="L11" s="29">
        <f>MAX('1.Esp. Manto Lateral'!L12:N15)</f>
        <v>5</v>
      </c>
      <c r="M11" s="54" t="s">
        <v>16</v>
      </c>
      <c r="N11" s="53" t="s">
        <v>15</v>
      </c>
      <c r="O11" s="29">
        <f>MAX('1.Esp. Manto Lateral'!O12:Q15)</f>
        <v>4.9000000000000004</v>
      </c>
      <c r="P11" s="54" t="s">
        <v>16</v>
      </c>
      <c r="Q11" s="53" t="s">
        <v>15</v>
      </c>
      <c r="R11" s="29">
        <f>MAX('1.Esp. Manto Lateral'!R12:T15)</f>
        <v>5</v>
      </c>
      <c r="S11" s="54" t="s">
        <v>16</v>
      </c>
      <c r="T11" s="53" t="s">
        <v>15</v>
      </c>
      <c r="U11" s="29">
        <f>MAX('1.Esp. Manto Lateral'!U12:W15)</f>
        <v>5</v>
      </c>
      <c r="V11" s="54" t="s">
        <v>16</v>
      </c>
      <c r="W11" s="53" t="s">
        <v>15</v>
      </c>
      <c r="X11" s="29">
        <f>MAX('1.Esp. Manto Lateral'!X12:Z15)</f>
        <v>4.9000000000000004</v>
      </c>
      <c r="Y11" s="55" t="s">
        <v>16</v>
      </c>
    </row>
    <row r="12" spans="1:28" ht="22.5" customHeight="1">
      <c r="A12" s="116"/>
      <c r="B12" s="56" t="s">
        <v>17</v>
      </c>
      <c r="C12" s="57">
        <f>MIN('1.Esp. Manto Lateral'!C12:E15)</f>
        <v>4.5</v>
      </c>
      <c r="D12" s="58" t="s">
        <v>16</v>
      </c>
      <c r="E12" s="56" t="s">
        <v>17</v>
      </c>
      <c r="F12" s="57">
        <f>MIN('1.Esp. Manto Lateral'!F12:H15)</f>
        <v>4.2</v>
      </c>
      <c r="G12" s="58" t="s">
        <v>16</v>
      </c>
      <c r="H12" s="56" t="s">
        <v>17</v>
      </c>
      <c r="I12" s="57">
        <f>MIN('1.Esp. Manto Lateral'!I12:K15)</f>
        <v>4.4000000000000004</v>
      </c>
      <c r="J12" s="58" t="s">
        <v>16</v>
      </c>
      <c r="K12" s="56" t="s">
        <v>17</v>
      </c>
      <c r="L12" s="57">
        <f>MIN('1.Esp. Manto Lateral'!L12:N15)</f>
        <v>4.3</v>
      </c>
      <c r="M12" s="58" t="s">
        <v>16</v>
      </c>
      <c r="N12" s="56" t="s">
        <v>17</v>
      </c>
      <c r="O12" s="57">
        <f>MIN('1.Esp. Manto Lateral'!O12:Q15)</f>
        <v>4.5999999999999996</v>
      </c>
      <c r="P12" s="58" t="s">
        <v>16</v>
      </c>
      <c r="Q12" s="56" t="s">
        <v>17</v>
      </c>
      <c r="R12" s="57">
        <f>MIN('1.Esp. Manto Lateral'!R12:T15)</f>
        <v>4.4000000000000004</v>
      </c>
      <c r="S12" s="58" t="s">
        <v>16</v>
      </c>
      <c r="T12" s="56" t="s">
        <v>17</v>
      </c>
      <c r="U12" s="57">
        <f>MIN('1.Esp. Manto Lateral'!U12:W15)</f>
        <v>4.5</v>
      </c>
      <c r="V12" s="58" t="s">
        <v>16</v>
      </c>
      <c r="W12" s="56" t="s">
        <v>17</v>
      </c>
      <c r="X12" s="57">
        <f>MIN('1.Esp. Manto Lateral'!X12:Z15)</f>
        <v>4.5999999999999996</v>
      </c>
      <c r="Y12" s="59" t="s">
        <v>16</v>
      </c>
    </row>
    <row r="13" spans="1:28" ht="22.5" customHeight="1">
      <c r="A13" s="116"/>
      <c r="B13" s="56" t="s">
        <v>18</v>
      </c>
      <c r="C13" s="57">
        <f>AVERAGE('1.Esp. Manto Lateral'!C12:E15)</f>
        <v>4.7</v>
      </c>
      <c r="D13" s="58" t="s">
        <v>16</v>
      </c>
      <c r="E13" s="56" t="s">
        <v>18</v>
      </c>
      <c r="F13" s="57">
        <f>AVERAGE('1.Esp. Manto Lateral'!F12:H15)</f>
        <v>4.5916666666666677</v>
      </c>
      <c r="G13" s="58" t="s">
        <v>16</v>
      </c>
      <c r="H13" s="56" t="s">
        <v>18</v>
      </c>
      <c r="I13" s="57">
        <f>AVERAGE('1.Esp. Manto Lateral'!I12:K15)</f>
        <v>4.6916666666666664</v>
      </c>
      <c r="J13" s="58" t="s">
        <v>16</v>
      </c>
      <c r="K13" s="56" t="s">
        <v>18</v>
      </c>
      <c r="L13" s="57">
        <f>AVERAGE('1.Esp. Manto Lateral'!L12:N15)</f>
        <v>4.6499999999999995</v>
      </c>
      <c r="M13" s="58" t="s">
        <v>16</v>
      </c>
      <c r="N13" s="56" t="s">
        <v>18</v>
      </c>
      <c r="O13" s="57">
        <f>AVERAGE('1.Esp. Manto Lateral'!O12:Q15)</f>
        <v>4.75</v>
      </c>
      <c r="P13" s="58" t="s">
        <v>16</v>
      </c>
      <c r="Q13" s="56" t="s">
        <v>18</v>
      </c>
      <c r="R13" s="57">
        <f>AVERAGE('1.Esp. Manto Lateral'!R12:T15)</f>
        <v>4.8499999999999996</v>
      </c>
      <c r="S13" s="58" t="s">
        <v>16</v>
      </c>
      <c r="T13" s="56" t="s">
        <v>18</v>
      </c>
      <c r="U13" s="57">
        <f>AVERAGE('1.Esp. Manto Lateral'!U12:W15)</f>
        <v>4.833333333333333</v>
      </c>
      <c r="V13" s="58" t="s">
        <v>16</v>
      </c>
      <c r="W13" s="56" t="s">
        <v>18</v>
      </c>
      <c r="X13" s="57">
        <f>AVERAGE('1.Esp. Manto Lateral'!X12:Z15)</f>
        <v>4.833333333333333</v>
      </c>
      <c r="Y13" s="59" t="s">
        <v>16</v>
      </c>
    </row>
    <row r="14" spans="1:28" ht="22.5" customHeight="1" thickBot="1">
      <c r="A14" s="117"/>
      <c r="B14" s="60" t="s">
        <v>19</v>
      </c>
      <c r="C14" s="61">
        <f>C11-C12</f>
        <v>0.5</v>
      </c>
      <c r="D14" s="62" t="s">
        <v>16</v>
      </c>
      <c r="E14" s="60" t="s">
        <v>19</v>
      </c>
      <c r="F14" s="61">
        <f>F11-F12</f>
        <v>0.70000000000000018</v>
      </c>
      <c r="G14" s="62" t="s">
        <v>16</v>
      </c>
      <c r="H14" s="60" t="s">
        <v>19</v>
      </c>
      <c r="I14" s="61">
        <f>I11-I12</f>
        <v>0.59999999999999964</v>
      </c>
      <c r="J14" s="62" t="s">
        <v>16</v>
      </c>
      <c r="K14" s="60" t="s">
        <v>19</v>
      </c>
      <c r="L14" s="61">
        <f>L11-L12</f>
        <v>0.70000000000000018</v>
      </c>
      <c r="M14" s="62" t="s">
        <v>16</v>
      </c>
      <c r="N14" s="60" t="s">
        <v>19</v>
      </c>
      <c r="O14" s="61">
        <f>O11-O12</f>
        <v>0.30000000000000071</v>
      </c>
      <c r="P14" s="62" t="s">
        <v>16</v>
      </c>
      <c r="Q14" s="60" t="s">
        <v>19</v>
      </c>
      <c r="R14" s="61">
        <f>R11-R12</f>
        <v>0.59999999999999964</v>
      </c>
      <c r="S14" s="62" t="s">
        <v>16</v>
      </c>
      <c r="T14" s="60" t="s">
        <v>19</v>
      </c>
      <c r="U14" s="61">
        <f>U11-U12</f>
        <v>0.5</v>
      </c>
      <c r="V14" s="62" t="s">
        <v>16</v>
      </c>
      <c r="W14" s="60" t="s">
        <v>19</v>
      </c>
      <c r="X14" s="61">
        <f>X11-X12</f>
        <v>0.30000000000000071</v>
      </c>
      <c r="Y14" s="63" t="s">
        <v>16</v>
      </c>
    </row>
    <row r="15" spans="1:28">
      <c r="F15" s="15"/>
    </row>
    <row r="20" spans="7:7">
      <c r="G20" s="14"/>
    </row>
  </sheetData>
  <mergeCells count="12">
    <mergeCell ref="A3:A6"/>
    <mergeCell ref="A7:A10"/>
    <mergeCell ref="A11:A14"/>
    <mergeCell ref="A1:Y1"/>
    <mergeCell ref="B2:D2"/>
    <mergeCell ref="E2:G2"/>
    <mergeCell ref="H2:J2"/>
    <mergeCell ref="K2:M2"/>
    <mergeCell ref="N2:P2"/>
    <mergeCell ref="Q2:S2"/>
    <mergeCell ref="T2:V2"/>
    <mergeCell ref="W2:Y2"/>
  </mergeCells>
  <printOptions horizontalCentered="1" verticalCentered="1"/>
  <pageMargins left="0.51181102362204722" right="0.51181102362204722" top="0.55118110236220474" bottom="0.35433070866141736" header="0.70866141732283472" footer="0.39370078740157483"/>
  <pageSetup paperSize="9" scale="95" fitToHeight="0" orientation="landscape" horizontalDpi="300" verticalDpi="300" r:id="rId1"/>
  <rowBreaks count="1" manualBreakCount="1">
    <brk id="15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A6AC-6259-414A-B4DA-26E3165DDC04}">
  <sheetPr codeName="Hoja3">
    <tabColor rgb="FFFFC000"/>
  </sheetPr>
  <dimension ref="A1:J15"/>
  <sheetViews>
    <sheetView showGridLines="0" tabSelected="1" topLeftCell="A2" zoomScaleNormal="100" zoomScaleSheetLayoutView="100" zoomScalePageLayoutView="55" workbookViewId="0">
      <selection activeCell="M12" sqref="M12"/>
    </sheetView>
  </sheetViews>
  <sheetFormatPr defaultColWidth="11.42578125" defaultRowHeight="14.45"/>
  <cols>
    <col min="1" max="1" width="7.7109375" customWidth="1"/>
    <col min="3" max="3" width="5.5703125" customWidth="1"/>
    <col min="4" max="4" width="10.28515625" customWidth="1"/>
    <col min="5" max="6" width="11.140625" customWidth="1"/>
    <col min="7" max="8" width="13.28515625" customWidth="1"/>
    <col min="9" max="9" width="30.140625" customWidth="1"/>
    <col min="10" max="10" width="43.28515625" customWidth="1"/>
  </cols>
  <sheetData>
    <row r="1" spans="1:10" ht="63" hidden="1" customHeight="1" thickBot="1">
      <c r="A1" s="67"/>
      <c r="B1" s="1"/>
      <c r="C1" s="1"/>
      <c r="D1" s="1"/>
      <c r="E1" s="1"/>
      <c r="G1" s="1"/>
      <c r="I1" s="13"/>
      <c r="J1" s="68"/>
    </row>
    <row r="2" spans="1:10" ht="28.9" customHeight="1" thickBot="1">
      <c r="A2" s="112" t="s">
        <v>22</v>
      </c>
      <c r="B2" s="113"/>
      <c r="C2" s="113"/>
      <c r="D2" s="113"/>
      <c r="E2" s="113"/>
      <c r="F2" s="113"/>
      <c r="G2" s="113"/>
      <c r="H2" s="113"/>
      <c r="I2" s="113"/>
      <c r="J2" s="114"/>
    </row>
    <row r="3" spans="1:10" ht="43.9" customHeight="1" thickBot="1">
      <c r="A3" s="10" t="s">
        <v>1</v>
      </c>
      <c r="B3" s="146" t="s">
        <v>23</v>
      </c>
      <c r="C3" s="147"/>
      <c r="D3" s="148"/>
      <c r="E3" s="146" t="s">
        <v>24</v>
      </c>
      <c r="F3" s="148"/>
      <c r="G3" s="146" t="s">
        <v>25</v>
      </c>
      <c r="H3" s="148"/>
      <c r="I3" s="35" t="s">
        <v>26</v>
      </c>
      <c r="J3" s="35" t="s">
        <v>27</v>
      </c>
    </row>
    <row r="4" spans="1:10" ht="34.15" customHeight="1">
      <c r="A4" s="115" t="s">
        <v>10</v>
      </c>
      <c r="B4" s="7" t="s">
        <v>28</v>
      </c>
      <c r="C4" s="29">
        <v>5</v>
      </c>
      <c r="D4" s="33" t="s">
        <v>29</v>
      </c>
      <c r="E4" s="64" t="s">
        <v>30</v>
      </c>
      <c r="F4" s="65">
        <f>C4-C6</f>
        <v>0.35625000000000018</v>
      </c>
      <c r="G4" s="64" t="s">
        <v>31</v>
      </c>
      <c r="H4" s="65">
        <f>C4-C7</f>
        <v>9.9999999999999645E-2</v>
      </c>
      <c r="I4" s="133" t="s">
        <v>32</v>
      </c>
      <c r="J4" s="130" t="s">
        <v>33</v>
      </c>
    </row>
    <row r="5" spans="1:10" ht="21" customHeight="1">
      <c r="A5" s="116"/>
      <c r="B5" s="8" t="s">
        <v>34</v>
      </c>
      <c r="C5" s="5">
        <f>MIN('1.Esp. Manto Lateral'!C4:Z7)</f>
        <v>4</v>
      </c>
      <c r="E5" s="136" t="s">
        <v>35</v>
      </c>
      <c r="F5" s="137"/>
      <c r="G5" s="136" t="s">
        <v>36</v>
      </c>
      <c r="H5" s="137"/>
      <c r="I5" s="134"/>
      <c r="J5" s="131"/>
    </row>
    <row r="6" spans="1:10" ht="22.5" customHeight="1">
      <c r="A6" s="116"/>
      <c r="B6" s="10" t="s">
        <v>37</v>
      </c>
      <c r="C6" s="5">
        <f>AVERAGE('1.Esp. Manto Lateral'!C4:Z7)</f>
        <v>4.6437499999999998</v>
      </c>
      <c r="E6" s="138">
        <f>(C4-C6)/C4*100</f>
        <v>7.1250000000000036</v>
      </c>
      <c r="F6" s="139"/>
      <c r="G6" s="140">
        <f>(C4-C7)/C4</f>
        <v>1.9999999999999928E-2</v>
      </c>
      <c r="H6" s="141"/>
      <c r="I6" s="134"/>
      <c r="J6" s="131"/>
    </row>
    <row r="7" spans="1:10" ht="22.5" customHeight="1" thickBot="1">
      <c r="A7" s="117"/>
      <c r="B7" s="26" t="s">
        <v>38</v>
      </c>
      <c r="C7" s="5">
        <f>_xlfn.MODE.MULT('1.Esp. Manto Lateral'!C4:Z7)</f>
        <v>4.9000000000000004</v>
      </c>
      <c r="E7" s="20"/>
      <c r="F7" s="21"/>
      <c r="G7" s="20"/>
      <c r="H7" s="21"/>
      <c r="I7" s="135"/>
      <c r="J7" s="132"/>
    </row>
    <row r="8" spans="1:10" ht="34.15" customHeight="1">
      <c r="A8" s="115" t="s">
        <v>11</v>
      </c>
      <c r="B8" s="7" t="s">
        <v>28</v>
      </c>
      <c r="C8" s="29">
        <v>5</v>
      </c>
      <c r="D8" s="33" t="s">
        <v>29</v>
      </c>
      <c r="E8" s="25" t="s">
        <v>30</v>
      </c>
      <c r="F8" s="17">
        <f>C8-C10</f>
        <v>0.25833333333333641</v>
      </c>
      <c r="G8" s="25" t="s">
        <v>31</v>
      </c>
      <c r="H8" s="17">
        <f>C8-C11</f>
        <v>9.9999999999999645E-2</v>
      </c>
      <c r="I8" s="133" t="s">
        <v>32</v>
      </c>
      <c r="J8" s="130" t="s">
        <v>39</v>
      </c>
    </row>
    <row r="9" spans="1:10" ht="21" customHeight="1">
      <c r="A9" s="116"/>
      <c r="B9" s="8" t="s">
        <v>34</v>
      </c>
      <c r="C9" s="5">
        <f>MIN('1.Esp. Manto Lateral'!C8:Z11)</f>
        <v>4.3</v>
      </c>
      <c r="E9" s="142" t="s">
        <v>35</v>
      </c>
      <c r="F9" s="143"/>
      <c r="G9" s="142" t="s">
        <v>36</v>
      </c>
      <c r="H9" s="143"/>
      <c r="I9" s="134"/>
      <c r="J9" s="131"/>
    </row>
    <row r="10" spans="1:10" ht="22.5" customHeight="1">
      <c r="A10" s="116"/>
      <c r="B10" s="10" t="s">
        <v>37</v>
      </c>
      <c r="C10" s="5">
        <f>AVERAGE('1.Esp. Manto Lateral'!C8:Z11)</f>
        <v>4.7416666666666636</v>
      </c>
      <c r="E10" s="138">
        <f>(C8-C10)/C8*100</f>
        <v>5.1666666666667282</v>
      </c>
      <c r="F10" s="139"/>
      <c r="G10" s="140">
        <f>(C8-C11)/C8</f>
        <v>1.9999999999999928E-2</v>
      </c>
      <c r="H10" s="141"/>
      <c r="I10" s="134"/>
      <c r="J10" s="131"/>
    </row>
    <row r="11" spans="1:10" ht="22.5" customHeight="1" thickBot="1">
      <c r="A11" s="117"/>
      <c r="B11" s="26" t="s">
        <v>38</v>
      </c>
      <c r="C11" s="5">
        <f>_xlfn.MODE.MULT('1.Esp. Manto Lateral'!C8:Z11)</f>
        <v>4.9000000000000004</v>
      </c>
      <c r="E11" s="20"/>
      <c r="F11" s="21"/>
      <c r="G11" s="20"/>
      <c r="H11" s="21"/>
      <c r="I11" s="135"/>
      <c r="J11" s="132"/>
    </row>
    <row r="12" spans="1:10" ht="32.450000000000003" customHeight="1">
      <c r="A12" s="115" t="s">
        <v>40</v>
      </c>
      <c r="B12" s="7" t="s">
        <v>28</v>
      </c>
      <c r="C12" s="29">
        <v>5</v>
      </c>
      <c r="D12" s="33" t="s">
        <v>29</v>
      </c>
      <c r="E12" s="25" t="s">
        <v>30</v>
      </c>
      <c r="F12" s="17">
        <f>C12-C14</f>
        <v>0.26250000000000195</v>
      </c>
      <c r="G12" s="27" t="s">
        <v>31</v>
      </c>
      <c r="H12" s="28">
        <f>C12-C15</f>
        <v>9.9999999999999645E-2</v>
      </c>
      <c r="I12" s="133" t="s">
        <v>32</v>
      </c>
      <c r="J12" s="130" t="s">
        <v>39</v>
      </c>
    </row>
    <row r="13" spans="1:10" ht="26.25" customHeight="1">
      <c r="A13" s="116"/>
      <c r="B13" s="8" t="s">
        <v>34</v>
      </c>
      <c r="C13" s="5">
        <f>MIN('1.Esp. Manto Lateral'!C12:Z15)</f>
        <v>4.2</v>
      </c>
      <c r="D13" s="9"/>
      <c r="E13" s="142" t="s">
        <v>35</v>
      </c>
      <c r="F13" s="143"/>
      <c r="G13" s="144" t="s">
        <v>36</v>
      </c>
      <c r="H13" s="145"/>
      <c r="I13" s="134"/>
      <c r="J13" s="131"/>
    </row>
    <row r="14" spans="1:10" ht="25.5" customHeight="1">
      <c r="A14" s="116"/>
      <c r="B14" s="10" t="s">
        <v>37</v>
      </c>
      <c r="C14" s="5">
        <f>AVERAGE('1.Esp. Manto Lateral'!C12:Z15)</f>
        <v>4.737499999999998</v>
      </c>
      <c r="D14" s="9"/>
      <c r="E14" s="138">
        <f>(C12-C14)/C12*100</f>
        <v>5.2500000000000391</v>
      </c>
      <c r="F14" s="139"/>
      <c r="G14" s="140">
        <f>(C12-C15)/C12</f>
        <v>1.9999999999999928E-2</v>
      </c>
      <c r="H14" s="141"/>
      <c r="I14" s="134"/>
      <c r="J14" s="131"/>
    </row>
    <row r="15" spans="1:10" ht="15" thickBot="1">
      <c r="A15" s="117"/>
      <c r="B15" s="26" t="s">
        <v>38</v>
      </c>
      <c r="C15" s="47">
        <f>_xlfn.MODE.MULT('1.Esp. Manto Lateral'!C12:Z15)</f>
        <v>4.9000000000000004</v>
      </c>
      <c r="D15" s="12"/>
      <c r="E15" s="22"/>
      <c r="F15" s="23"/>
      <c r="G15" s="11"/>
      <c r="H15" s="12"/>
      <c r="I15" s="135"/>
      <c r="J15" s="132"/>
    </row>
  </sheetData>
  <mergeCells count="25">
    <mergeCell ref="A2:J2"/>
    <mergeCell ref="E9:F9"/>
    <mergeCell ref="E10:F10"/>
    <mergeCell ref="G9:H9"/>
    <mergeCell ref="G10:H10"/>
    <mergeCell ref="B3:D3"/>
    <mergeCell ref="G3:H3"/>
    <mergeCell ref="E3:F3"/>
    <mergeCell ref="J4:J7"/>
    <mergeCell ref="J8:J11"/>
    <mergeCell ref="J12:J15"/>
    <mergeCell ref="A4:A7"/>
    <mergeCell ref="I4:I7"/>
    <mergeCell ref="E5:F5"/>
    <mergeCell ref="G5:H5"/>
    <mergeCell ref="E6:F6"/>
    <mergeCell ref="G6:H6"/>
    <mergeCell ref="E13:F13"/>
    <mergeCell ref="E14:F14"/>
    <mergeCell ref="G13:H13"/>
    <mergeCell ref="G14:H14"/>
    <mergeCell ref="A12:A15"/>
    <mergeCell ref="I12:I15"/>
    <mergeCell ref="A8:A11"/>
    <mergeCell ref="I8:I11"/>
  </mergeCells>
  <printOptions horizontalCentered="1" verticalCentered="1"/>
  <pageMargins left="0.51181102362204722" right="0.51181102362204722" top="0.55118110236220474" bottom="0.35433070866141736" header="0.70866141732283472" footer="0.39370078740157483"/>
  <pageSetup paperSize="9" scale="5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311A-15BC-4F18-84FA-AF00FBC5C9C3}">
  <sheetPr codeName="Hoja4">
    <tabColor rgb="FF00B050"/>
  </sheetPr>
  <dimension ref="B1:I34"/>
  <sheetViews>
    <sheetView showGridLines="0" view="pageBreakPreview" topLeftCell="A5" zoomScaleNormal="115" zoomScaleSheetLayoutView="100" workbookViewId="0">
      <selection activeCell="L29" sqref="L29"/>
    </sheetView>
  </sheetViews>
  <sheetFormatPr defaultColWidth="11.42578125" defaultRowHeight="14.45"/>
  <cols>
    <col min="1" max="1" width="5" customWidth="1"/>
    <col min="2" max="2" width="15.140625" customWidth="1"/>
    <col min="3" max="8" width="7.85546875" customWidth="1"/>
  </cols>
  <sheetData>
    <row r="1" spans="2:9" ht="15" thickBot="1"/>
    <row r="2" spans="2:9" ht="25.15" customHeight="1" thickBot="1">
      <c r="B2" s="112" t="s">
        <v>41</v>
      </c>
      <c r="C2" s="113"/>
      <c r="D2" s="113"/>
      <c r="E2" s="113"/>
      <c r="F2" s="113"/>
      <c r="G2" s="113"/>
      <c r="H2" s="114"/>
    </row>
    <row r="3" spans="2:9" ht="28.5" customHeight="1">
      <c r="B3" s="149" t="s">
        <v>42</v>
      </c>
      <c r="C3" s="150"/>
      <c r="D3" s="150"/>
      <c r="E3" s="150"/>
      <c r="F3" s="150"/>
      <c r="G3" s="150"/>
      <c r="H3" s="151"/>
    </row>
    <row r="4" spans="2:9" ht="27.75" customHeight="1">
      <c r="B4" s="39" t="s">
        <v>43</v>
      </c>
      <c r="C4" s="32" t="s">
        <v>44</v>
      </c>
      <c r="D4" s="32" t="s">
        <v>45</v>
      </c>
      <c r="E4" s="32" t="s">
        <v>46</v>
      </c>
      <c r="F4" s="32" t="s">
        <v>47</v>
      </c>
      <c r="G4" s="32" t="s">
        <v>48</v>
      </c>
      <c r="H4" s="79" t="s">
        <v>49</v>
      </c>
    </row>
    <row r="5" spans="2:9">
      <c r="B5" s="40" t="s">
        <v>50</v>
      </c>
      <c r="C5" s="19">
        <v>7.2</v>
      </c>
      <c r="D5" s="19">
        <v>7.5</v>
      </c>
      <c r="E5" s="19">
        <v>7.3</v>
      </c>
      <c r="F5" s="19" t="s">
        <v>51</v>
      </c>
      <c r="G5" s="19">
        <v>7.1</v>
      </c>
      <c r="H5" s="80">
        <v>7.2</v>
      </c>
    </row>
    <row r="6" spans="2:9">
      <c r="B6" s="40" t="s">
        <v>52</v>
      </c>
      <c r="C6" s="19">
        <v>7.1</v>
      </c>
      <c r="D6" s="19">
        <v>8</v>
      </c>
      <c r="E6" s="19">
        <v>7.3</v>
      </c>
      <c r="F6" s="19">
        <v>7.1</v>
      </c>
      <c r="G6" s="19">
        <v>7.1</v>
      </c>
      <c r="H6" s="80">
        <v>7.1</v>
      </c>
    </row>
    <row r="7" spans="2:9">
      <c r="B7" s="40" t="s">
        <v>53</v>
      </c>
      <c r="C7" s="19">
        <v>7.2</v>
      </c>
      <c r="D7" s="19">
        <v>7.2</v>
      </c>
      <c r="E7" s="19">
        <v>7.2</v>
      </c>
      <c r="F7" s="19">
        <v>7.2</v>
      </c>
      <c r="G7" s="19">
        <v>7.1</v>
      </c>
      <c r="H7" s="80">
        <v>7.3</v>
      </c>
    </row>
    <row r="8" spans="2:9">
      <c r="B8" s="40" t="s">
        <v>54</v>
      </c>
      <c r="C8" s="19">
        <v>7.2</v>
      </c>
      <c r="D8" s="19">
        <v>7.2</v>
      </c>
      <c r="E8" s="19">
        <v>7.2</v>
      </c>
      <c r="F8" s="19">
        <v>7.1</v>
      </c>
      <c r="G8" s="19">
        <v>7.2</v>
      </c>
      <c r="H8" s="80">
        <v>7.1</v>
      </c>
    </row>
    <row r="9" spans="2:9">
      <c r="B9" s="40" t="s">
        <v>55</v>
      </c>
      <c r="C9" s="19">
        <v>7.2</v>
      </c>
      <c r="D9" s="19">
        <v>7.1</v>
      </c>
      <c r="E9" s="19">
        <v>7.4</v>
      </c>
      <c r="F9" s="19">
        <v>7</v>
      </c>
      <c r="G9" s="19">
        <v>7.2</v>
      </c>
      <c r="H9" s="80">
        <v>7.1</v>
      </c>
    </row>
    <row r="10" spans="2:9" ht="15" thickBot="1">
      <c r="B10" s="40" t="s">
        <v>56</v>
      </c>
      <c r="C10" s="19">
        <v>7.2</v>
      </c>
      <c r="D10" s="19">
        <v>7.1</v>
      </c>
      <c r="E10" s="19">
        <v>7.8</v>
      </c>
      <c r="F10" s="19">
        <v>7.1</v>
      </c>
      <c r="G10" s="19">
        <v>7.1</v>
      </c>
      <c r="H10" s="80">
        <v>7.1</v>
      </c>
    </row>
    <row r="11" spans="2:9" ht="30.6" customHeight="1">
      <c r="B11" s="149" t="s">
        <v>57</v>
      </c>
      <c r="C11" s="150"/>
      <c r="D11" s="150"/>
      <c r="E11" s="150"/>
      <c r="F11" s="150"/>
      <c r="G11" s="150"/>
      <c r="H11" s="151"/>
    </row>
    <row r="12" spans="2:9">
      <c r="B12" s="39" t="s">
        <v>43</v>
      </c>
      <c r="C12" s="32" t="s">
        <v>44</v>
      </c>
      <c r="D12" s="32" t="s">
        <v>45</v>
      </c>
      <c r="E12" s="32" t="s">
        <v>46</v>
      </c>
      <c r="F12" s="32" t="s">
        <v>47</v>
      </c>
      <c r="G12" s="32" t="s">
        <v>48</v>
      </c>
      <c r="H12" s="79" t="s">
        <v>49</v>
      </c>
    </row>
    <row r="13" spans="2:9">
      <c r="B13" s="40" t="s">
        <v>50</v>
      </c>
      <c r="C13" s="19">
        <v>7.1</v>
      </c>
      <c r="D13" s="19">
        <v>7.1</v>
      </c>
      <c r="E13" s="19">
        <v>7.1</v>
      </c>
      <c r="F13" s="19">
        <v>7.2</v>
      </c>
      <c r="G13" s="19">
        <v>7.1</v>
      </c>
      <c r="H13" s="80">
        <v>7.1</v>
      </c>
      <c r="I13" s="5"/>
    </row>
    <row r="14" spans="2:9">
      <c r="B14" s="40" t="s">
        <v>52</v>
      </c>
      <c r="C14" s="19">
        <v>7.1</v>
      </c>
      <c r="D14" s="19">
        <v>7.2</v>
      </c>
      <c r="E14" s="19">
        <v>7.1</v>
      </c>
      <c r="F14" s="19">
        <v>7.4</v>
      </c>
      <c r="G14" s="19">
        <v>7.1</v>
      </c>
      <c r="H14" s="80">
        <v>7.1</v>
      </c>
    </row>
    <row r="15" spans="2:9">
      <c r="B15" s="40" t="s">
        <v>53</v>
      </c>
      <c r="C15" s="19">
        <v>7.1</v>
      </c>
      <c r="D15" s="19">
        <v>7.2</v>
      </c>
      <c r="E15" s="19">
        <v>7.1</v>
      </c>
      <c r="F15" s="19">
        <v>7.1</v>
      </c>
      <c r="G15" s="19">
        <v>7.1</v>
      </c>
      <c r="H15" s="80">
        <v>7.1</v>
      </c>
    </row>
    <row r="16" spans="2:9">
      <c r="B16" s="40" t="s">
        <v>54</v>
      </c>
      <c r="C16" s="19">
        <v>7.1</v>
      </c>
      <c r="D16" s="19">
        <v>7.1</v>
      </c>
      <c r="E16" s="19">
        <v>7.1</v>
      </c>
      <c r="F16" s="19">
        <v>7.2</v>
      </c>
      <c r="G16" s="19">
        <v>7.2</v>
      </c>
      <c r="H16" s="80">
        <v>7.1</v>
      </c>
    </row>
    <row r="17" spans="2:9">
      <c r="B17" s="40" t="s">
        <v>55</v>
      </c>
      <c r="C17" s="19">
        <v>7.1</v>
      </c>
      <c r="D17" s="19">
        <v>7.1</v>
      </c>
      <c r="E17" s="19">
        <v>7.2</v>
      </c>
      <c r="F17" s="19">
        <v>7.1</v>
      </c>
      <c r="G17" s="19">
        <v>7.2</v>
      </c>
      <c r="H17" s="80">
        <v>7.1</v>
      </c>
    </row>
    <row r="18" spans="2:9" ht="15" thickBot="1">
      <c r="B18" s="40" t="s">
        <v>56</v>
      </c>
      <c r="C18" s="19">
        <v>7.2</v>
      </c>
      <c r="D18" s="19">
        <v>7.1</v>
      </c>
      <c r="E18" s="19">
        <v>7.1</v>
      </c>
      <c r="F18" s="19">
        <v>7.1</v>
      </c>
      <c r="G18" s="19">
        <v>7.1</v>
      </c>
      <c r="H18" s="80">
        <v>7</v>
      </c>
    </row>
    <row r="19" spans="2:9" ht="33.6" customHeight="1">
      <c r="B19" s="149" t="s">
        <v>58</v>
      </c>
      <c r="C19" s="150"/>
      <c r="D19" s="150"/>
      <c r="E19" s="150"/>
      <c r="F19" s="150"/>
      <c r="G19" s="150"/>
      <c r="H19" s="151"/>
    </row>
    <row r="20" spans="2:9">
      <c r="B20" s="39" t="s">
        <v>43</v>
      </c>
      <c r="C20" s="32" t="s">
        <v>44</v>
      </c>
      <c r="D20" s="32" t="s">
        <v>45</v>
      </c>
      <c r="E20" s="32" t="s">
        <v>46</v>
      </c>
      <c r="F20" s="32" t="s">
        <v>47</v>
      </c>
      <c r="G20" s="32" t="s">
        <v>48</v>
      </c>
      <c r="H20" s="79" t="s">
        <v>49</v>
      </c>
    </row>
    <row r="21" spans="2:9">
      <c r="B21" s="40" t="s">
        <v>50</v>
      </c>
      <c r="C21" s="19">
        <v>7.1</v>
      </c>
      <c r="D21" s="19">
        <v>7.2</v>
      </c>
      <c r="E21" s="19">
        <v>7.1</v>
      </c>
      <c r="F21" s="19">
        <v>7.1</v>
      </c>
      <c r="G21" s="19">
        <v>7.1</v>
      </c>
      <c r="H21" s="80">
        <v>7.1</v>
      </c>
      <c r="I21" s="5"/>
    </row>
    <row r="22" spans="2:9">
      <c r="B22" s="40" t="s">
        <v>52</v>
      </c>
      <c r="C22" s="19">
        <v>7.1</v>
      </c>
      <c r="D22" s="19">
        <v>7.1</v>
      </c>
      <c r="E22" s="19">
        <v>7.1</v>
      </c>
      <c r="F22" s="19">
        <v>7.1</v>
      </c>
      <c r="G22" s="19">
        <v>7.1</v>
      </c>
      <c r="H22" s="80">
        <v>7.2</v>
      </c>
    </row>
    <row r="23" spans="2:9">
      <c r="B23" s="40" t="s">
        <v>53</v>
      </c>
      <c r="C23" s="19">
        <v>7.1</v>
      </c>
      <c r="D23" s="19">
        <v>7.1</v>
      </c>
      <c r="E23" s="19">
        <v>7.2</v>
      </c>
      <c r="F23" s="19">
        <v>7.1</v>
      </c>
      <c r="G23" s="19">
        <v>7.1</v>
      </c>
      <c r="H23" s="80">
        <v>7.1</v>
      </c>
    </row>
    <row r="24" spans="2:9">
      <c r="B24" s="40" t="s">
        <v>54</v>
      </c>
      <c r="C24" s="19">
        <v>7.1</v>
      </c>
      <c r="D24" s="19">
        <v>7.1</v>
      </c>
      <c r="E24" s="19">
        <v>7.1</v>
      </c>
      <c r="F24" s="19">
        <v>7.1</v>
      </c>
      <c r="G24" s="19">
        <v>7.1</v>
      </c>
      <c r="H24" s="80">
        <v>7.1</v>
      </c>
    </row>
    <row r="25" spans="2:9">
      <c r="B25" s="40" t="s">
        <v>55</v>
      </c>
      <c r="C25" s="19">
        <v>7.1</v>
      </c>
      <c r="D25" s="19">
        <v>7.1</v>
      </c>
      <c r="E25" s="19">
        <v>7.2</v>
      </c>
      <c r="F25" s="19">
        <v>7.2</v>
      </c>
      <c r="G25" s="19">
        <v>7.1</v>
      </c>
      <c r="H25" s="80">
        <v>7.1</v>
      </c>
    </row>
    <row r="26" spans="2:9" ht="15" thickBot="1">
      <c r="B26" s="40" t="s">
        <v>56</v>
      </c>
      <c r="C26" s="19">
        <v>7.2</v>
      </c>
      <c r="D26" s="19">
        <v>7.2</v>
      </c>
      <c r="E26" s="19">
        <v>7.1</v>
      </c>
      <c r="F26" s="19">
        <v>7.1</v>
      </c>
      <c r="G26" s="19">
        <v>7.1</v>
      </c>
      <c r="H26" s="80">
        <v>7.1</v>
      </c>
    </row>
    <row r="27" spans="2:9" ht="27" customHeight="1">
      <c r="B27" s="149" t="s">
        <v>59</v>
      </c>
      <c r="C27" s="150"/>
      <c r="D27" s="150"/>
      <c r="E27" s="150"/>
      <c r="F27" s="150"/>
      <c r="G27" s="150"/>
      <c r="H27" s="151"/>
    </row>
    <row r="28" spans="2:9">
      <c r="B28" s="39" t="s">
        <v>43</v>
      </c>
      <c r="C28" s="32" t="s">
        <v>44</v>
      </c>
      <c r="D28" s="32" t="s">
        <v>45</v>
      </c>
      <c r="E28" s="32" t="s">
        <v>46</v>
      </c>
      <c r="F28" s="32" t="s">
        <v>47</v>
      </c>
      <c r="G28" s="32" t="s">
        <v>48</v>
      </c>
      <c r="H28" s="79" t="s">
        <v>49</v>
      </c>
    </row>
    <row r="29" spans="2:9">
      <c r="B29" s="40" t="s">
        <v>50</v>
      </c>
      <c r="C29" s="19">
        <v>7.1</v>
      </c>
      <c r="D29" s="19">
        <v>7.1</v>
      </c>
      <c r="E29" s="19">
        <v>7.2</v>
      </c>
      <c r="F29" s="19">
        <v>7.1</v>
      </c>
      <c r="G29" s="19">
        <v>7.1</v>
      </c>
      <c r="H29" s="80">
        <v>7.1</v>
      </c>
      <c r="I29" s="5"/>
    </row>
    <row r="30" spans="2:9">
      <c r="B30" s="40" t="s">
        <v>52</v>
      </c>
      <c r="C30" s="19">
        <v>7.2</v>
      </c>
      <c r="D30" s="19">
        <v>7.1</v>
      </c>
      <c r="E30" s="19">
        <v>7.2</v>
      </c>
      <c r="F30" s="19">
        <v>7.2</v>
      </c>
      <c r="G30" s="19">
        <v>7.1</v>
      </c>
      <c r="H30" s="80">
        <v>7.1</v>
      </c>
    </row>
    <row r="31" spans="2:9">
      <c r="B31" s="40" t="s">
        <v>53</v>
      </c>
      <c r="C31" s="19">
        <v>7.1</v>
      </c>
      <c r="D31" s="19">
        <v>7.1</v>
      </c>
      <c r="E31" s="19">
        <v>7.1</v>
      </c>
      <c r="F31" s="19">
        <v>7.1</v>
      </c>
      <c r="G31" s="19">
        <v>7.1</v>
      </c>
      <c r="H31" s="80">
        <v>7.1</v>
      </c>
    </row>
    <row r="32" spans="2:9">
      <c r="B32" s="40" t="s">
        <v>54</v>
      </c>
      <c r="C32" s="19">
        <v>7.1</v>
      </c>
      <c r="D32" s="19">
        <v>7.2</v>
      </c>
      <c r="E32" s="19">
        <v>7.2</v>
      </c>
      <c r="F32" s="19">
        <v>7.3</v>
      </c>
      <c r="G32" s="19">
        <v>7.1</v>
      </c>
      <c r="H32" s="80">
        <v>7.1</v>
      </c>
    </row>
    <row r="33" spans="2:8">
      <c r="B33" s="40" t="s">
        <v>55</v>
      </c>
      <c r="C33" s="19">
        <v>7.1</v>
      </c>
      <c r="D33" s="19">
        <v>7.1</v>
      </c>
      <c r="E33" s="19">
        <v>7.1</v>
      </c>
      <c r="F33" s="19">
        <v>7.1</v>
      </c>
      <c r="G33" s="19">
        <v>7.1</v>
      </c>
      <c r="H33" s="80">
        <v>7.1</v>
      </c>
    </row>
    <row r="34" spans="2:8">
      <c r="B34" s="40" t="s">
        <v>56</v>
      </c>
      <c r="C34" s="19">
        <v>7.1</v>
      </c>
      <c r="D34" s="19">
        <v>7.1</v>
      </c>
      <c r="E34" s="19">
        <v>7.2</v>
      </c>
      <c r="F34" s="19">
        <v>7.1</v>
      </c>
      <c r="G34" s="19">
        <v>7.1</v>
      </c>
      <c r="H34" s="80">
        <v>7.1</v>
      </c>
    </row>
  </sheetData>
  <mergeCells count="5">
    <mergeCell ref="B2:H2"/>
    <mergeCell ref="B3:H3"/>
    <mergeCell ref="B11:H11"/>
    <mergeCell ref="B19:H19"/>
    <mergeCell ref="B27:H27"/>
  </mergeCells>
  <pageMargins left="0.7" right="0.7" top="0.75" bottom="0.75" header="0.3" footer="0.3"/>
  <pageSetup scale="84" orientation="portrait" horizontalDpi="4294967293" r:id="rId1"/>
  <rowBreaks count="1" manualBreakCount="1">
    <brk id="18" min="1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EF11-1DA0-4119-A2E2-3BC231904BFC}">
  <sheetPr codeName="Hoja5">
    <tabColor rgb="FF00B050"/>
  </sheetPr>
  <dimension ref="A1:H14"/>
  <sheetViews>
    <sheetView showGridLines="0" view="pageBreakPreview" zoomScaleNormal="145" zoomScaleSheetLayoutView="100" workbookViewId="0">
      <selection activeCell="J5" sqref="J5"/>
    </sheetView>
  </sheetViews>
  <sheetFormatPr defaultColWidth="11.42578125" defaultRowHeight="14.45"/>
  <cols>
    <col min="1" max="1" width="17.140625" customWidth="1"/>
    <col min="2" max="2" width="10.5703125" customWidth="1"/>
    <col min="3" max="3" width="14.140625" customWidth="1"/>
    <col min="4" max="5" width="14.28515625" customWidth="1"/>
    <col min="6" max="6" width="15.85546875" customWidth="1"/>
    <col min="7" max="7" width="11" customWidth="1"/>
  </cols>
  <sheetData>
    <row r="1" spans="1:8" ht="15" thickBot="1"/>
    <row r="2" spans="1:8" ht="30" customHeight="1">
      <c r="A2" s="152" t="s">
        <v>60</v>
      </c>
      <c r="B2" s="153"/>
      <c r="C2" s="153"/>
      <c r="D2" s="153"/>
      <c r="E2" s="153"/>
      <c r="F2" s="153"/>
      <c r="G2" s="154"/>
    </row>
    <row r="3" spans="1:8" ht="31.5" customHeight="1">
      <c r="A3" s="81" t="s">
        <v>61</v>
      </c>
      <c r="B3" s="31" t="s">
        <v>62</v>
      </c>
      <c r="C3" s="30" t="s">
        <v>63</v>
      </c>
      <c r="D3" s="30" t="s">
        <v>64</v>
      </c>
      <c r="E3" s="30" t="s">
        <v>65</v>
      </c>
      <c r="F3" s="30" t="s">
        <v>66</v>
      </c>
      <c r="G3" s="82" t="s">
        <v>67</v>
      </c>
    </row>
    <row r="4" spans="1:8" ht="17.25" customHeight="1">
      <c r="A4" s="83" t="s">
        <v>68</v>
      </c>
      <c r="B4" s="89">
        <f>AVERAGE('4.Espesor Piso'!C5:H10)</f>
        <v>7.2171428571428535</v>
      </c>
      <c r="C4" s="24">
        <v>7.93</v>
      </c>
      <c r="D4" s="6">
        <f>_xlfn.MODE.MULT('4.Espesor Piso'!C5:H10)</f>
        <v>7.1</v>
      </c>
      <c r="E4" s="108">
        <f>(C4-B4)/C4*100</f>
        <v>8.9893712844532949</v>
      </c>
      <c r="F4" s="108">
        <f>(C4-D4)/C4*100</f>
        <v>10.46658259773014</v>
      </c>
      <c r="G4" s="109">
        <f>C4-B4</f>
        <v>0.71285714285714619</v>
      </c>
    </row>
    <row r="5" spans="1:8" ht="17.25" customHeight="1">
      <c r="A5" s="83" t="s">
        <v>69</v>
      </c>
      <c r="B5" s="89">
        <f>AVERAGE('4.Espesor Piso'!C13:H18)</f>
        <v>7.1277777777777738</v>
      </c>
      <c r="C5" s="24">
        <v>7.93</v>
      </c>
      <c r="D5" s="6">
        <f>_xlfn.MODE.MULT('4.Espesor Piso'!C13:H18)</f>
        <v>7.1</v>
      </c>
      <c r="E5" s="108">
        <f t="shared" ref="E5:E7" si="0">(C5-B5)/C5*100</f>
        <v>10.116295362197048</v>
      </c>
      <c r="F5" s="108">
        <f t="shared" ref="F5:F7" si="1">(C5-D5)/C5*100</f>
        <v>10.46658259773014</v>
      </c>
      <c r="G5" s="109">
        <f t="shared" ref="G5:G7" si="2">C5-B5</f>
        <v>0.80222222222222594</v>
      </c>
    </row>
    <row r="6" spans="1:8" ht="17.25" customHeight="1">
      <c r="A6" s="83" t="s">
        <v>70</v>
      </c>
      <c r="B6" s="89">
        <f>AVERAGE('4.Espesor Piso'!C21:H26)</f>
        <v>7.11944444444444</v>
      </c>
      <c r="C6" s="24">
        <v>7.93</v>
      </c>
      <c r="D6" s="6">
        <f>_xlfn.MODE.MULT('4.Espesor Piso'!C21:H26)</f>
        <v>7.1</v>
      </c>
      <c r="E6" s="108">
        <f t="shared" si="0"/>
        <v>10.221381532856995</v>
      </c>
      <c r="F6" s="108">
        <f t="shared" si="1"/>
        <v>10.46658259773014</v>
      </c>
      <c r="G6" s="109">
        <f t="shared" si="2"/>
        <v>0.81055555555555969</v>
      </c>
    </row>
    <row r="7" spans="1:8" ht="17.25" customHeight="1">
      <c r="A7" s="83" t="s">
        <v>71</v>
      </c>
      <c r="B7" s="89">
        <f>AVERAGE('4.Espesor Piso'!C29:H34)</f>
        <v>7.1249999999999964</v>
      </c>
      <c r="C7" s="24">
        <v>7.93</v>
      </c>
      <c r="D7" s="6">
        <f>_xlfn.MODE.MULT('4.Espesor Piso'!C29:H34)</f>
        <v>7.1</v>
      </c>
      <c r="E7" s="108">
        <f t="shared" si="0"/>
        <v>10.151324085750357</v>
      </c>
      <c r="F7" s="108">
        <f t="shared" si="1"/>
        <v>10.46658259773014</v>
      </c>
      <c r="G7" s="109">
        <f t="shared" si="2"/>
        <v>0.80500000000000327</v>
      </c>
    </row>
    <row r="8" spans="1:8" ht="17.25" customHeight="1" thickBot="1">
      <c r="A8" s="85" t="s">
        <v>72</v>
      </c>
      <c r="B8" s="86"/>
      <c r="C8" s="86"/>
      <c r="D8" s="90">
        <f>AVERAGE(B4:B7)</f>
        <v>7.1473412698412657</v>
      </c>
      <c r="E8" s="110">
        <f>AVERAGE(E4:E7)</f>
        <v>9.8695930663144225</v>
      </c>
      <c r="F8" s="110">
        <f>AVERAGE(F4:F7)</f>
        <v>10.46658259773014</v>
      </c>
      <c r="G8" s="111">
        <f>AVERAGE(G4:G7)</f>
        <v>0.78265873015873377</v>
      </c>
    </row>
    <row r="9" spans="1:8">
      <c r="B9" s="41"/>
    </row>
    <row r="14" spans="1:8">
      <c r="H14">
        <v>3</v>
      </c>
    </row>
  </sheetData>
  <mergeCells count="1">
    <mergeCell ref="A2:G2"/>
  </mergeCells>
  <pageMargins left="0.7" right="0.7" top="0.75" bottom="0.75" header="0.3" footer="0.3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84D4-8D6C-476B-BC48-7A33F93B9EAD}">
  <sheetPr codeName="Hoja6">
    <tabColor rgb="FF00B0F0"/>
  </sheetPr>
  <dimension ref="B1:K33"/>
  <sheetViews>
    <sheetView showGridLines="0" view="pageBreakPreview" topLeftCell="A18" zoomScaleNormal="100" zoomScaleSheetLayoutView="100" workbookViewId="0">
      <selection activeCell="M28" sqref="M28"/>
    </sheetView>
  </sheetViews>
  <sheetFormatPr defaultColWidth="11.42578125" defaultRowHeight="14.45"/>
  <cols>
    <col min="2" max="2" width="12.28515625" customWidth="1"/>
    <col min="3" max="8" width="7.140625" customWidth="1"/>
    <col min="10" max="10" width="11.85546875" bestFit="1" customWidth="1"/>
  </cols>
  <sheetData>
    <row r="1" spans="2:11" ht="18.600000000000001" thickBot="1">
      <c r="B1" s="112" t="s">
        <v>73</v>
      </c>
      <c r="C1" s="113"/>
      <c r="D1" s="113"/>
      <c r="E1" s="113"/>
      <c r="F1" s="113"/>
      <c r="G1" s="113"/>
      <c r="H1" s="114"/>
    </row>
    <row r="2" spans="2:11" ht="28.5" customHeight="1">
      <c r="B2" s="149" t="s">
        <v>74</v>
      </c>
      <c r="C2" s="150"/>
      <c r="D2" s="150"/>
      <c r="E2" s="150"/>
      <c r="F2" s="150"/>
      <c r="G2" s="150"/>
      <c r="H2" s="151"/>
    </row>
    <row r="3" spans="2:11" ht="18.75" customHeight="1">
      <c r="B3" s="39" t="s">
        <v>43</v>
      </c>
      <c r="C3" s="32" t="s">
        <v>44</v>
      </c>
      <c r="D3" s="32" t="s">
        <v>45</v>
      </c>
      <c r="E3" s="32" t="s">
        <v>46</v>
      </c>
      <c r="F3" s="32" t="s">
        <v>47</v>
      </c>
      <c r="G3" s="32" t="s">
        <v>48</v>
      </c>
      <c r="H3" s="79" t="s">
        <v>49</v>
      </c>
    </row>
    <row r="4" spans="2:11" ht="18.75" customHeight="1">
      <c r="B4" s="40" t="s">
        <v>50</v>
      </c>
      <c r="C4" s="19">
        <v>4.5</v>
      </c>
      <c r="D4" s="19">
        <v>4.4000000000000004</v>
      </c>
      <c r="E4" s="19">
        <v>4.4000000000000004</v>
      </c>
      <c r="F4" s="19">
        <v>4.2</v>
      </c>
      <c r="G4" s="19">
        <v>4.5</v>
      </c>
      <c r="H4" s="80">
        <v>4.3</v>
      </c>
      <c r="I4" s="5"/>
      <c r="J4" s="5"/>
      <c r="K4" s="66"/>
    </row>
    <row r="5" spans="2:11" ht="18.75" customHeight="1">
      <c r="B5" s="40" t="s">
        <v>52</v>
      </c>
      <c r="C5" s="19">
        <v>4.5999999999999996</v>
      </c>
      <c r="D5" s="19">
        <v>4.5</v>
      </c>
      <c r="E5" s="19">
        <v>4.5</v>
      </c>
      <c r="F5" s="19">
        <v>4.4000000000000004</v>
      </c>
      <c r="G5" s="19">
        <v>4.2</v>
      </c>
      <c r="H5" s="80">
        <v>4.3</v>
      </c>
      <c r="J5" s="5"/>
      <c r="K5" s="66"/>
    </row>
    <row r="6" spans="2:11" ht="18.75" customHeight="1">
      <c r="B6" s="40" t="s">
        <v>53</v>
      </c>
      <c r="C6" s="19">
        <v>4.5</v>
      </c>
      <c r="D6" s="19">
        <v>4.4000000000000004</v>
      </c>
      <c r="E6" s="19">
        <v>3.9</v>
      </c>
      <c r="F6" s="19">
        <v>4.5999999999999996</v>
      </c>
      <c r="G6" s="19">
        <v>4.4000000000000004</v>
      </c>
      <c r="H6" s="80">
        <v>4.4000000000000004</v>
      </c>
      <c r="K6" s="66"/>
    </row>
    <row r="7" spans="2:11" ht="18.75" customHeight="1">
      <c r="B7" s="40" t="s">
        <v>54</v>
      </c>
      <c r="C7" s="19">
        <v>4.5</v>
      </c>
      <c r="D7" s="19">
        <v>4.5999999999999996</v>
      </c>
      <c r="E7" s="19">
        <v>4.7</v>
      </c>
      <c r="F7" s="19">
        <v>4.5</v>
      </c>
      <c r="G7" s="19">
        <v>4.3</v>
      </c>
      <c r="H7" s="80">
        <v>4.3</v>
      </c>
      <c r="K7" s="66"/>
    </row>
    <row r="8" spans="2:11" ht="18.75" customHeight="1">
      <c r="B8" s="40" t="s">
        <v>55</v>
      </c>
      <c r="C8" s="19">
        <v>4.4000000000000004</v>
      </c>
      <c r="D8" s="19">
        <v>3.8</v>
      </c>
      <c r="E8" s="19">
        <v>3.8</v>
      </c>
      <c r="F8" s="19">
        <v>3.8</v>
      </c>
      <c r="G8" s="19">
        <v>4.5</v>
      </c>
      <c r="H8" s="80">
        <v>4.4000000000000004</v>
      </c>
      <c r="K8" s="5"/>
    </row>
    <row r="9" spans="2:11" ht="18.75" customHeight="1" thickBot="1">
      <c r="B9" s="40" t="s">
        <v>56</v>
      </c>
      <c r="C9" s="19">
        <v>4.5999999999999996</v>
      </c>
      <c r="D9" s="19">
        <v>4.5</v>
      </c>
      <c r="E9" s="19">
        <v>4.3</v>
      </c>
      <c r="F9" s="19">
        <v>4.5</v>
      </c>
      <c r="G9" s="19">
        <v>3.8</v>
      </c>
      <c r="H9" s="80">
        <v>4.7</v>
      </c>
    </row>
    <row r="10" spans="2:11" ht="25.15" customHeight="1">
      <c r="B10" s="149" t="s">
        <v>75</v>
      </c>
      <c r="C10" s="150"/>
      <c r="D10" s="150"/>
      <c r="E10" s="150"/>
      <c r="F10" s="150"/>
      <c r="G10" s="150"/>
      <c r="H10" s="151"/>
    </row>
    <row r="11" spans="2:11" ht="18.75" customHeight="1">
      <c r="B11" s="39" t="s">
        <v>43</v>
      </c>
      <c r="C11" s="32" t="s">
        <v>44</v>
      </c>
      <c r="D11" s="32" t="s">
        <v>45</v>
      </c>
      <c r="E11" s="32" t="s">
        <v>46</v>
      </c>
      <c r="F11" s="32" t="s">
        <v>47</v>
      </c>
      <c r="G11" s="32" t="s">
        <v>48</v>
      </c>
      <c r="H11" s="79" t="s">
        <v>49</v>
      </c>
    </row>
    <row r="12" spans="2:11" ht="18.75" customHeight="1">
      <c r="B12" s="40" t="s">
        <v>50</v>
      </c>
      <c r="C12" s="19">
        <v>4.5</v>
      </c>
      <c r="D12" s="19">
        <v>4.3</v>
      </c>
      <c r="E12" s="19">
        <v>4.7</v>
      </c>
      <c r="F12" s="19">
        <v>4.3</v>
      </c>
      <c r="G12" s="19">
        <v>4.7</v>
      </c>
      <c r="H12" s="80">
        <v>4.5</v>
      </c>
      <c r="I12" s="5"/>
    </row>
    <row r="13" spans="2:11" ht="18.75" customHeight="1">
      <c r="B13" s="40" t="s">
        <v>52</v>
      </c>
      <c r="C13" s="19">
        <v>4.4000000000000004</v>
      </c>
      <c r="D13" s="19">
        <v>4.5</v>
      </c>
      <c r="E13" s="19">
        <v>4.5999999999999996</v>
      </c>
      <c r="F13" s="19">
        <v>4.5</v>
      </c>
      <c r="G13" s="19">
        <v>4.5999999999999996</v>
      </c>
      <c r="H13" s="80">
        <v>4.5</v>
      </c>
    </row>
    <row r="14" spans="2:11" ht="18.75" customHeight="1">
      <c r="B14" s="40" t="s">
        <v>53</v>
      </c>
      <c r="C14" s="19">
        <v>4.5</v>
      </c>
      <c r="D14" s="19">
        <v>4.5</v>
      </c>
      <c r="E14" s="19">
        <v>4.5</v>
      </c>
      <c r="F14" s="19">
        <v>4.5</v>
      </c>
      <c r="G14" s="19">
        <v>4.5</v>
      </c>
      <c r="H14" s="80">
        <v>4.4000000000000004</v>
      </c>
    </row>
    <row r="15" spans="2:11" ht="18.75" customHeight="1">
      <c r="B15" s="40" t="s">
        <v>54</v>
      </c>
      <c r="C15" s="19">
        <v>3.8</v>
      </c>
      <c r="D15" s="19">
        <v>3.8</v>
      </c>
      <c r="E15" s="19">
        <v>4.5</v>
      </c>
      <c r="F15" s="19">
        <v>4.5</v>
      </c>
      <c r="G15" s="19">
        <v>4.5999999999999996</v>
      </c>
      <c r="H15" s="80">
        <v>4.4000000000000004</v>
      </c>
    </row>
    <row r="16" spans="2:11" ht="18.75" customHeight="1">
      <c r="B16" s="40" t="s">
        <v>55</v>
      </c>
      <c r="C16" s="19">
        <v>4.3</v>
      </c>
      <c r="D16" s="19">
        <v>4.3</v>
      </c>
      <c r="E16" s="19">
        <v>4.7</v>
      </c>
      <c r="F16" s="19">
        <v>4.5999999999999996</v>
      </c>
      <c r="G16" s="19">
        <v>4.4000000000000004</v>
      </c>
      <c r="H16" s="80">
        <v>4.4000000000000004</v>
      </c>
    </row>
    <row r="17" spans="2:9" ht="18.75" customHeight="1" thickBot="1">
      <c r="B17" s="40" t="s">
        <v>56</v>
      </c>
      <c r="C17" s="19">
        <v>4</v>
      </c>
      <c r="D17" s="19">
        <v>4.7</v>
      </c>
      <c r="E17" s="19">
        <v>4.4000000000000004</v>
      </c>
      <c r="F17" s="19">
        <v>4.5</v>
      </c>
      <c r="G17" s="19">
        <v>4.5</v>
      </c>
      <c r="H17" s="80">
        <v>4.3</v>
      </c>
    </row>
    <row r="18" spans="2:9" ht="34.9" customHeight="1">
      <c r="B18" s="149" t="s">
        <v>76</v>
      </c>
      <c r="C18" s="150"/>
      <c r="D18" s="150"/>
      <c r="E18" s="150"/>
      <c r="F18" s="150"/>
      <c r="G18" s="150"/>
      <c r="H18" s="151"/>
    </row>
    <row r="19" spans="2:9">
      <c r="B19" s="39" t="s">
        <v>43</v>
      </c>
      <c r="C19" s="32" t="s">
        <v>44</v>
      </c>
      <c r="D19" s="32" t="s">
        <v>45</v>
      </c>
      <c r="E19" s="32" t="s">
        <v>46</v>
      </c>
      <c r="F19" s="32" t="s">
        <v>47</v>
      </c>
      <c r="G19" s="32" t="s">
        <v>48</v>
      </c>
      <c r="H19" s="79" t="s">
        <v>49</v>
      </c>
    </row>
    <row r="20" spans="2:9" ht="19.5" customHeight="1">
      <c r="B20" s="40" t="s">
        <v>50</v>
      </c>
      <c r="C20" s="19">
        <v>4.5</v>
      </c>
      <c r="D20" s="19">
        <v>4.5</v>
      </c>
      <c r="E20" s="19">
        <v>4.5</v>
      </c>
      <c r="F20" s="19">
        <v>3.8</v>
      </c>
      <c r="G20" s="19">
        <v>4.5</v>
      </c>
      <c r="H20" s="80">
        <v>4.5999999999999996</v>
      </c>
      <c r="I20" s="5"/>
    </row>
    <row r="21" spans="2:9" ht="19.5" customHeight="1">
      <c r="B21" s="40" t="s">
        <v>52</v>
      </c>
      <c r="C21" s="19">
        <v>4</v>
      </c>
      <c r="D21" s="19">
        <v>4.5</v>
      </c>
      <c r="E21" s="19">
        <v>4.5</v>
      </c>
      <c r="F21" s="19">
        <v>4.5</v>
      </c>
      <c r="G21" s="19">
        <v>4.5999999999999996</v>
      </c>
      <c r="H21" s="80">
        <v>4.5</v>
      </c>
    </row>
    <row r="22" spans="2:9" ht="19.5" customHeight="1">
      <c r="B22" s="40" t="s">
        <v>53</v>
      </c>
      <c r="C22" s="19">
        <v>4.3</v>
      </c>
      <c r="D22" s="19">
        <v>4.5999999999999996</v>
      </c>
      <c r="E22" s="19">
        <v>4.5</v>
      </c>
      <c r="F22" s="19">
        <v>4.7</v>
      </c>
      <c r="G22" s="19">
        <v>4.5</v>
      </c>
      <c r="H22" s="80">
        <v>4.5999999999999996</v>
      </c>
    </row>
    <row r="23" spans="2:9" ht="19.5" customHeight="1">
      <c r="B23" s="40" t="s">
        <v>54</v>
      </c>
      <c r="C23" s="19">
        <v>4.2</v>
      </c>
      <c r="D23" s="19">
        <v>4.5</v>
      </c>
      <c r="E23" s="19">
        <v>4.5999999999999996</v>
      </c>
      <c r="F23" s="19">
        <v>4.4000000000000004</v>
      </c>
      <c r="G23" s="19">
        <v>3.8</v>
      </c>
      <c r="H23" s="80">
        <v>4.8</v>
      </c>
    </row>
    <row r="24" spans="2:9" ht="19.5" customHeight="1">
      <c r="B24" s="40" t="s">
        <v>55</v>
      </c>
      <c r="C24" s="19">
        <v>4.2</v>
      </c>
      <c r="D24" s="19">
        <v>4.7</v>
      </c>
      <c r="E24" s="19">
        <v>4.5</v>
      </c>
      <c r="F24" s="19">
        <v>4.4000000000000004</v>
      </c>
      <c r="G24" s="19">
        <v>4.4000000000000004</v>
      </c>
      <c r="H24" s="80">
        <v>4.2</v>
      </c>
    </row>
    <row r="25" spans="2:9" ht="19.5" customHeight="1" thickBot="1">
      <c r="B25" s="40" t="s">
        <v>56</v>
      </c>
      <c r="C25" s="19">
        <v>4.3</v>
      </c>
      <c r="D25" s="19">
        <v>4.4000000000000004</v>
      </c>
      <c r="E25" s="19">
        <v>4.2</v>
      </c>
      <c r="F25" s="19">
        <v>3.8</v>
      </c>
      <c r="G25" s="19">
        <v>4.4000000000000004</v>
      </c>
      <c r="H25" s="80">
        <v>4.3</v>
      </c>
    </row>
    <row r="26" spans="2:9" ht="35.450000000000003" customHeight="1">
      <c r="B26" s="149" t="s">
        <v>77</v>
      </c>
      <c r="C26" s="150"/>
      <c r="D26" s="150"/>
      <c r="E26" s="150"/>
      <c r="F26" s="150"/>
      <c r="G26" s="150"/>
      <c r="H26" s="151"/>
    </row>
    <row r="27" spans="2:9">
      <c r="B27" s="39" t="s">
        <v>43</v>
      </c>
      <c r="C27" s="32" t="s">
        <v>44</v>
      </c>
      <c r="D27" s="32" t="s">
        <v>45</v>
      </c>
      <c r="E27" s="32" t="s">
        <v>46</v>
      </c>
      <c r="F27" s="32" t="s">
        <v>47</v>
      </c>
      <c r="G27" s="32" t="s">
        <v>48</v>
      </c>
      <c r="H27" s="79" t="s">
        <v>49</v>
      </c>
    </row>
    <row r="28" spans="2:9" ht="19.5" customHeight="1">
      <c r="B28" s="40" t="s">
        <v>50</v>
      </c>
      <c r="C28" s="19">
        <v>4.3</v>
      </c>
      <c r="D28" s="19">
        <v>4.3</v>
      </c>
      <c r="E28" s="19">
        <v>4.4000000000000004</v>
      </c>
      <c r="F28" s="19">
        <v>4.4000000000000004</v>
      </c>
      <c r="G28" s="19">
        <v>4.5</v>
      </c>
      <c r="H28" s="80">
        <v>4.5</v>
      </c>
      <c r="I28" s="5"/>
    </row>
    <row r="29" spans="2:9" ht="19.5" customHeight="1">
      <c r="B29" s="40" t="s">
        <v>52</v>
      </c>
      <c r="C29" s="19">
        <v>4.5</v>
      </c>
      <c r="D29" s="19">
        <v>4.5</v>
      </c>
      <c r="E29" s="19">
        <v>4.4000000000000004</v>
      </c>
      <c r="F29" s="19">
        <v>4.3</v>
      </c>
      <c r="G29" s="19">
        <v>4.3</v>
      </c>
      <c r="H29" s="80">
        <v>4.5999999999999996</v>
      </c>
    </row>
    <row r="30" spans="2:9" ht="19.5" customHeight="1">
      <c r="B30" s="40" t="s">
        <v>53</v>
      </c>
      <c r="C30" s="19">
        <v>4.4000000000000004</v>
      </c>
      <c r="D30" s="19">
        <v>4.4000000000000004</v>
      </c>
      <c r="E30" s="19">
        <v>4.5</v>
      </c>
      <c r="F30" s="19">
        <v>4.5999999999999996</v>
      </c>
      <c r="G30" s="19">
        <v>4.2</v>
      </c>
      <c r="H30" s="80">
        <v>4.7</v>
      </c>
    </row>
    <row r="31" spans="2:9" ht="19.5" customHeight="1">
      <c r="B31" s="40" t="s">
        <v>54</v>
      </c>
      <c r="C31" s="19">
        <v>4.2</v>
      </c>
      <c r="D31" s="19">
        <v>4.2</v>
      </c>
      <c r="E31" s="19">
        <v>4.5999999999999996</v>
      </c>
      <c r="F31" s="19">
        <v>3.8</v>
      </c>
      <c r="G31" s="19">
        <v>4.5</v>
      </c>
      <c r="H31" s="80">
        <v>4.7</v>
      </c>
    </row>
    <row r="32" spans="2:9" ht="19.5" customHeight="1">
      <c r="B32" s="40" t="s">
        <v>55</v>
      </c>
      <c r="C32" s="19">
        <v>3.9</v>
      </c>
      <c r="D32" s="19">
        <v>3.8</v>
      </c>
      <c r="E32" s="19">
        <v>4.4000000000000004</v>
      </c>
      <c r="F32" s="19">
        <v>4.5</v>
      </c>
      <c r="G32" s="19">
        <v>4.5999999999999996</v>
      </c>
      <c r="H32" s="80">
        <v>4.5</v>
      </c>
    </row>
    <row r="33" spans="2:8" ht="19.5" customHeight="1">
      <c r="B33" s="40" t="s">
        <v>56</v>
      </c>
      <c r="C33" s="19">
        <v>4.4000000000000004</v>
      </c>
      <c r="D33" s="19">
        <v>4.4000000000000004</v>
      </c>
      <c r="E33" s="19">
        <v>4.5</v>
      </c>
      <c r="F33" s="19">
        <v>4.3</v>
      </c>
      <c r="G33" s="19">
        <v>4.4000000000000004</v>
      </c>
      <c r="H33" s="80">
        <v>4.3</v>
      </c>
    </row>
  </sheetData>
  <mergeCells count="5">
    <mergeCell ref="B1:H1"/>
    <mergeCell ref="B2:H2"/>
    <mergeCell ref="B10:H10"/>
    <mergeCell ref="B18:H18"/>
    <mergeCell ref="B26:H26"/>
  </mergeCells>
  <pageMargins left="0.7" right="0.7" top="0.75" bottom="0.75" header="0.3" footer="0.3"/>
  <pageSetup scale="94" orientation="portrait" horizontalDpi="4294967293" r:id="rId1"/>
  <rowBreaks count="1" manualBreakCount="1">
    <brk id="1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BBBC-F398-45E1-8A93-2E1EFDA5E3B7}">
  <sheetPr codeName="Hoja7">
    <tabColor rgb="FF00B0F0"/>
  </sheetPr>
  <dimension ref="A1:H11"/>
  <sheetViews>
    <sheetView showGridLines="0" view="pageBreakPreview" topLeftCell="B1" zoomScaleNormal="85" zoomScaleSheetLayoutView="100" workbookViewId="0">
      <selection activeCell="L9" sqref="L9"/>
    </sheetView>
  </sheetViews>
  <sheetFormatPr defaultColWidth="11.42578125" defaultRowHeight="14.45"/>
  <cols>
    <col min="1" max="1" width="17.140625" customWidth="1"/>
    <col min="2" max="5" width="12.7109375" customWidth="1"/>
    <col min="6" max="6" width="13.7109375" bestFit="1" customWidth="1"/>
    <col min="7" max="7" width="12.7109375" customWidth="1"/>
    <col min="8" max="8" width="11.5703125" customWidth="1"/>
  </cols>
  <sheetData>
    <row r="1" spans="1:8" ht="15" thickBot="1"/>
    <row r="2" spans="1:8" ht="30" customHeight="1">
      <c r="A2" s="149" t="s">
        <v>78</v>
      </c>
      <c r="B2" s="150"/>
      <c r="C2" s="150"/>
      <c r="D2" s="150"/>
      <c r="E2" s="150"/>
      <c r="F2" s="150"/>
      <c r="G2" s="151"/>
    </row>
    <row r="3" spans="1:8" ht="31.5" customHeight="1">
      <c r="A3" s="81" t="s">
        <v>61</v>
      </c>
      <c r="B3" s="31" t="s">
        <v>62</v>
      </c>
      <c r="C3" s="30" t="s">
        <v>79</v>
      </c>
      <c r="D3" s="30" t="s">
        <v>64</v>
      </c>
      <c r="E3" s="30" t="s">
        <v>65</v>
      </c>
      <c r="F3" s="30" t="s">
        <v>66</v>
      </c>
      <c r="G3" s="82" t="s">
        <v>67</v>
      </c>
    </row>
    <row r="4" spans="1:8" ht="18.75" customHeight="1">
      <c r="A4" s="83" t="s">
        <v>68</v>
      </c>
      <c r="B4" s="89">
        <f>AVERAGE('6.Espesor Techo'!C4:H9)</f>
        <v>4.3611111111111107</v>
      </c>
      <c r="C4" s="24">
        <v>5</v>
      </c>
      <c r="D4" s="6">
        <f>_xlfn.MODE.MULT('6.Espesor Techo'!C4:H9)</f>
        <v>4.5</v>
      </c>
      <c r="E4" s="34">
        <f>(C4-B4)/C4*100</f>
        <v>12.777777777777786</v>
      </c>
      <c r="F4" s="34">
        <f>(C4-D4)/C4*100</f>
        <v>10</v>
      </c>
      <c r="G4" s="84">
        <f>C4-B4</f>
        <v>0.63888888888888928</v>
      </c>
    </row>
    <row r="5" spans="1:8" ht="18.75" customHeight="1">
      <c r="A5" s="83" t="s">
        <v>69</v>
      </c>
      <c r="B5" s="89">
        <f>AVERAGE('6.Espesor Techo'!C12:H17)</f>
        <v>4.4361111111111109</v>
      </c>
      <c r="C5" s="24">
        <v>5</v>
      </c>
      <c r="D5" s="6">
        <f>_xlfn.MODE.MULT('6.Espesor Techo'!C12:H17)</f>
        <v>4.5</v>
      </c>
      <c r="E5" s="34">
        <f t="shared" ref="E5:E7" si="0">(C5-B5)/C5*100</f>
        <v>11.277777777777782</v>
      </c>
      <c r="F5" s="34">
        <f t="shared" ref="F5:F7" si="1">(C5-D5)/C5*100</f>
        <v>10</v>
      </c>
      <c r="G5" s="84">
        <f t="shared" ref="G5:G7" si="2">C5-B5</f>
        <v>0.56388888888888911</v>
      </c>
    </row>
    <row r="6" spans="1:8" ht="18.75" customHeight="1">
      <c r="A6" s="83" t="s">
        <v>70</v>
      </c>
      <c r="B6" s="89">
        <f>AVERAGE('6.Espesor Techo'!C20:H25)</f>
        <v>4.397222222222223</v>
      </c>
      <c r="C6" s="24">
        <v>5</v>
      </c>
      <c r="D6" s="6">
        <f>_xlfn.MODE.MULT('6.Espesor Techo'!C20:H25)</f>
        <v>4.5</v>
      </c>
      <c r="E6" s="34">
        <f t="shared" si="0"/>
        <v>12.055555555555539</v>
      </c>
      <c r="F6" s="34">
        <f t="shared" si="1"/>
        <v>10</v>
      </c>
      <c r="G6" s="84">
        <f t="shared" si="2"/>
        <v>0.60277777777777697</v>
      </c>
    </row>
    <row r="7" spans="1:8" ht="18.75" customHeight="1">
      <c r="A7" s="83" t="s">
        <v>71</v>
      </c>
      <c r="B7" s="89">
        <f>AVERAGE('6.Espesor Techo'!C28:H33)</f>
        <v>4.3833333333333346</v>
      </c>
      <c r="C7" s="24">
        <v>5</v>
      </c>
      <c r="D7" s="6">
        <f>_xlfn.MODE.MULT('6.Espesor Techo'!C28:H33)</f>
        <v>4.4000000000000004</v>
      </c>
      <c r="E7" s="34">
        <f t="shared" si="0"/>
        <v>12.333333333333307</v>
      </c>
      <c r="F7" s="34">
        <f t="shared" si="1"/>
        <v>11.999999999999993</v>
      </c>
      <c r="G7" s="84">
        <f t="shared" si="2"/>
        <v>0.61666666666666536</v>
      </c>
    </row>
    <row r="8" spans="1:8" ht="18" customHeight="1" thickBot="1">
      <c r="A8" s="85" t="s">
        <v>80</v>
      </c>
      <c r="B8" s="86"/>
      <c r="C8" s="86"/>
      <c r="D8" s="90">
        <f>AVERAGE(B4:B7)</f>
        <v>4.3944444444444439</v>
      </c>
      <c r="E8" s="87">
        <f>AVERAGE(E4:E7)</f>
        <v>12.111111111111104</v>
      </c>
      <c r="F8" s="87">
        <f>AVERAGE(F4:F7)</f>
        <v>10.499999999999998</v>
      </c>
      <c r="G8" s="88">
        <f>AVERAGE(G4:G7)</f>
        <v>0.60555555555555518</v>
      </c>
    </row>
    <row r="9" spans="1:8">
      <c r="H9" s="41"/>
    </row>
    <row r="10" spans="1:8">
      <c r="A10" s="155"/>
      <c r="B10" s="156"/>
      <c r="C10" s="156"/>
      <c r="D10" s="156"/>
      <c r="E10" s="156"/>
      <c r="F10" s="156"/>
      <c r="G10" s="156"/>
    </row>
    <row r="11" spans="1:8">
      <c r="A11" s="156"/>
      <c r="B11" s="156"/>
      <c r="C11" s="156"/>
      <c r="D11" s="156"/>
      <c r="E11" s="156"/>
      <c r="F11" s="156"/>
      <c r="G11" s="156"/>
    </row>
  </sheetData>
  <mergeCells count="3">
    <mergeCell ref="A2:G2"/>
    <mergeCell ref="A10:G10"/>
    <mergeCell ref="A11:G11"/>
  </mergeCells>
  <pageMargins left="0.7" right="0.7" top="0.75" bottom="0.75" header="0.3" footer="0.3"/>
  <pageSetup paperSize="9" scale="8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5E01-F7E8-4E52-BA7E-60C27F0489B1}">
  <sheetPr>
    <tabColor rgb="FFFF5050"/>
    <pageSetUpPr fitToPage="1"/>
  </sheetPr>
  <dimension ref="A1:T13"/>
  <sheetViews>
    <sheetView view="pageBreakPreview" zoomScale="55" zoomScaleNormal="85" zoomScaleSheetLayoutView="55" zoomScalePageLayoutView="70" workbookViewId="0">
      <selection activeCell="T14" sqref="T14"/>
    </sheetView>
  </sheetViews>
  <sheetFormatPr defaultColWidth="11.42578125" defaultRowHeight="14.45"/>
  <cols>
    <col min="1" max="1" width="5.28515625" customWidth="1"/>
    <col min="2" max="2" width="8.140625" customWidth="1"/>
    <col min="3" max="3" width="10.85546875" customWidth="1"/>
    <col min="4" max="4" width="19.7109375" customWidth="1"/>
    <col min="5" max="5" width="10.28515625" customWidth="1"/>
    <col min="6" max="17" width="6.7109375" customWidth="1"/>
    <col min="18" max="18" width="10.5703125" customWidth="1"/>
    <col min="19" max="19" width="12.7109375" customWidth="1"/>
    <col min="20" max="20" width="13.85546875" customWidth="1"/>
  </cols>
  <sheetData>
    <row r="1" spans="1:20" ht="15" thickBot="1">
      <c r="A1" s="164"/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</row>
    <row r="2" spans="1:20" ht="20.25" customHeight="1">
      <c r="A2" s="166" t="s">
        <v>81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1:20" ht="36.75" customHeight="1">
      <c r="A3" s="101" t="s">
        <v>82</v>
      </c>
      <c r="B3" s="102" t="s">
        <v>83</v>
      </c>
      <c r="C3" s="91" t="s">
        <v>84</v>
      </c>
      <c r="D3" s="103" t="s">
        <v>85</v>
      </c>
      <c r="E3" s="92" t="s">
        <v>86</v>
      </c>
      <c r="F3" s="169" t="s">
        <v>87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1"/>
      <c r="R3" s="104" t="s">
        <v>88</v>
      </c>
      <c r="S3" s="91" t="s">
        <v>89</v>
      </c>
      <c r="T3" s="105" t="s">
        <v>90</v>
      </c>
    </row>
    <row r="4" spans="1:20" ht="25.5" customHeight="1">
      <c r="A4" s="172" t="s">
        <v>91</v>
      </c>
      <c r="B4" s="173"/>
      <c r="C4" s="173"/>
      <c r="D4" s="173"/>
      <c r="E4" s="159" t="s">
        <v>92</v>
      </c>
      <c r="F4" s="159">
        <v>1</v>
      </c>
      <c r="G4" s="159">
        <v>2</v>
      </c>
      <c r="H4" s="159">
        <v>3</v>
      </c>
      <c r="I4" s="159">
        <v>4</v>
      </c>
      <c r="J4" s="159">
        <v>5</v>
      </c>
      <c r="K4" s="159">
        <v>6</v>
      </c>
      <c r="L4" s="159">
        <v>7</v>
      </c>
      <c r="M4" s="159">
        <v>8</v>
      </c>
      <c r="N4" s="159">
        <v>9</v>
      </c>
      <c r="O4" s="159">
        <v>10</v>
      </c>
      <c r="P4" s="159">
        <v>11</v>
      </c>
      <c r="Q4" s="159">
        <v>12</v>
      </c>
      <c r="R4" s="159" t="s">
        <v>16</v>
      </c>
      <c r="S4" s="159" t="s">
        <v>93</v>
      </c>
      <c r="T4" s="157"/>
    </row>
    <row r="5" spans="1:20" ht="25.5" customHeight="1">
      <c r="A5" s="161" t="s">
        <v>94</v>
      </c>
      <c r="B5" s="162"/>
      <c r="C5" s="162"/>
      <c r="D5" s="163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58"/>
    </row>
    <row r="6" spans="1:20" ht="25.5" customHeight="1">
      <c r="A6" s="93">
        <v>3</v>
      </c>
      <c r="B6" s="94" t="s">
        <v>95</v>
      </c>
      <c r="C6" s="94" t="s">
        <v>96</v>
      </c>
      <c r="D6" s="95" t="s">
        <v>97</v>
      </c>
      <c r="E6" s="96">
        <v>4.76</v>
      </c>
      <c r="F6" s="97">
        <f>AVERAGE(4.6,4.5,4.5,4.2)</f>
        <v>4.45</v>
      </c>
      <c r="G6" s="97">
        <f>AVERAGE(4.3,4.5,4.5,4.5)</f>
        <v>4.45</v>
      </c>
      <c r="H6" s="97">
        <f>AVERAGE(4.2,4.2,4.3,4)</f>
        <v>4.1749999999999998</v>
      </c>
      <c r="I6" s="97">
        <f>AVERAGE(4.6,4.9,4.2,4.5)</f>
        <v>4.55</v>
      </c>
      <c r="J6" s="97">
        <f>AVERAGE(4.2,4,4.2,4.2)</f>
        <v>4.1499999999999995</v>
      </c>
      <c r="K6" s="97">
        <f>AVERAGE(4.5,4.6,4.2,4)</f>
        <v>4.3250000000000002</v>
      </c>
      <c r="L6" s="97">
        <f>AVERAGE(4.5,4.7,4.76,4.76)</f>
        <v>4.68</v>
      </c>
      <c r="M6" s="97">
        <f>AVERAGE(4.5,4.5,4.4,4.5)</f>
        <v>4.4749999999999996</v>
      </c>
      <c r="N6" s="97">
        <f>AVERAGE(4.5,4.5,4.2,4.8)</f>
        <v>4.5</v>
      </c>
      <c r="O6" s="97">
        <f>AVERAGE(4.4,4.5,4.8,4.4)</f>
        <v>4.5250000000000004</v>
      </c>
      <c r="P6" s="97">
        <f>AVERAGE(4.4,4.2,4.76,4.76)</f>
        <v>4.53</v>
      </c>
      <c r="Q6" s="97">
        <f>AVERAGE(4.6,4.2,4.5,4.2)</f>
        <v>4.375</v>
      </c>
      <c r="R6" s="96">
        <f>AVERAGE(F6:Q6)</f>
        <v>4.4320833333333329</v>
      </c>
      <c r="S6" s="98">
        <f>(E6-R6)/E6</f>
        <v>6.889005602240901E-2</v>
      </c>
      <c r="T6" s="99" t="s">
        <v>98</v>
      </c>
    </row>
    <row r="7" spans="1:20" ht="25.5" customHeight="1">
      <c r="A7" s="161" t="s">
        <v>99</v>
      </c>
      <c r="B7" s="162"/>
      <c r="C7" s="162"/>
      <c r="D7" s="163"/>
      <c r="E7" s="96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6"/>
      <c r="S7" s="98"/>
      <c r="T7" s="99"/>
    </row>
    <row r="8" spans="1:20" ht="25.5" customHeight="1">
      <c r="A8" s="93">
        <v>3</v>
      </c>
      <c r="B8" s="94" t="s">
        <v>100</v>
      </c>
      <c r="C8" s="94" t="s">
        <v>96</v>
      </c>
      <c r="D8" s="95" t="s">
        <v>101</v>
      </c>
      <c r="E8" s="96">
        <v>4.76</v>
      </c>
      <c r="F8" s="97">
        <v>4.5</v>
      </c>
      <c r="G8" s="97">
        <v>4.7</v>
      </c>
      <c r="H8" s="97">
        <v>4.7</v>
      </c>
      <c r="I8" s="97">
        <v>4.5999999999999996</v>
      </c>
      <c r="J8" s="97">
        <v>4.3</v>
      </c>
      <c r="K8" s="97">
        <v>4.7</v>
      </c>
      <c r="L8" s="97">
        <v>4.5</v>
      </c>
      <c r="M8" s="97">
        <v>4.5</v>
      </c>
      <c r="N8" s="97">
        <v>4.5999999999999996</v>
      </c>
      <c r="O8" s="97">
        <v>4.7</v>
      </c>
      <c r="P8" s="97">
        <v>4.4000000000000004</v>
      </c>
      <c r="Q8" s="97">
        <v>4.4000000000000004</v>
      </c>
      <c r="R8" s="96">
        <f>AVERAGE(F8:Q8)</f>
        <v>4.55</v>
      </c>
      <c r="S8" s="98">
        <f>(E8-R8)/E8</f>
        <v>4.4117647058823525E-2</v>
      </c>
      <c r="T8" s="99" t="s">
        <v>98</v>
      </c>
    </row>
    <row r="9" spans="1:20" ht="25.5" customHeight="1">
      <c r="A9" s="48"/>
      <c r="B9" s="48"/>
      <c r="C9" s="48"/>
      <c r="D9" s="106"/>
      <c r="E9" s="10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100"/>
      <c r="S9" s="107"/>
      <c r="T9" s="49"/>
    </row>
    <row r="10" spans="1:20" ht="25.5" customHeight="1">
      <c r="A10" s="48"/>
      <c r="B10" s="48"/>
      <c r="C10" s="48"/>
      <c r="D10" s="106"/>
      <c r="E10" s="100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100"/>
      <c r="S10" s="107"/>
      <c r="T10" s="49"/>
    </row>
    <row r="13" spans="1:20">
      <c r="E13" s="100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</row>
  </sheetData>
  <mergeCells count="22">
    <mergeCell ref="A7:D7"/>
    <mergeCell ref="A1:T1"/>
    <mergeCell ref="A2:T2"/>
    <mergeCell ref="F3:Q3"/>
    <mergeCell ref="A4:D4"/>
    <mergeCell ref="A5:D5"/>
    <mergeCell ref="E4:E5"/>
    <mergeCell ref="F4:F5"/>
    <mergeCell ref="G4:G5"/>
    <mergeCell ref="H4:H5"/>
    <mergeCell ref="J4:J5"/>
    <mergeCell ref="I4:I5"/>
    <mergeCell ref="K4:K5"/>
    <mergeCell ref="L4:L5"/>
    <mergeCell ref="M4:M5"/>
    <mergeCell ref="S4:S5"/>
    <mergeCell ref="T4:T5"/>
    <mergeCell ref="N4:N5"/>
    <mergeCell ref="O4:O5"/>
    <mergeCell ref="P4:P5"/>
    <mergeCell ref="Q4:Q5"/>
    <mergeCell ref="R4:R5"/>
  </mergeCells>
  <pageMargins left="0.7" right="0.7" top="0.75" bottom="0.75" header="0.3" footer="0.3"/>
  <pageSetup paperSize="9" scale="51" fitToHeight="0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44bb50-b196-477e-ab6d-e0a931199959" xsi:nil="true"/>
    <lcf76f155ced4ddcb4097134ff3c332f xmlns="fbeaeadd-4257-4a96-aaeb-1dd7af8ab5b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6BA82F2AF2844BA58DF6FC1C2D7D9F" ma:contentTypeVersion="13" ma:contentTypeDescription="Crear nuevo documento." ma:contentTypeScope="" ma:versionID="6db069dac6e12a773eed2856ffc57008">
  <xsd:schema xmlns:xsd="http://www.w3.org/2001/XMLSchema" xmlns:xs="http://www.w3.org/2001/XMLSchema" xmlns:p="http://schemas.microsoft.com/office/2006/metadata/properties" xmlns:ns2="fbeaeadd-4257-4a96-aaeb-1dd7af8ab5b3" xmlns:ns3="dd44bb50-b196-477e-ab6d-e0a931199959" targetNamespace="http://schemas.microsoft.com/office/2006/metadata/properties" ma:root="true" ma:fieldsID="cf6d3af9e027959527c0509fdef50cec" ns2:_="" ns3:_="">
    <xsd:import namespace="fbeaeadd-4257-4a96-aaeb-1dd7af8ab5b3"/>
    <xsd:import namespace="dd44bb50-b196-477e-ab6d-e0a931199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aeadd-4257-4a96-aaeb-1dd7af8ab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be827888-093a-4dfb-9a59-6f7ba3fe1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4bb50-b196-477e-ab6d-e0a93119995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460af3b-b4ff-4bab-85d4-0d3363ff5a83}" ma:internalName="TaxCatchAll" ma:showField="CatchAllData" ma:web="dd44bb50-b196-477e-ab6d-e0a931199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2C2AB-3B69-4494-B19F-70F0224AEAEE}"/>
</file>

<file path=customXml/itemProps2.xml><?xml version="1.0" encoding="utf-8"?>
<ds:datastoreItem xmlns:ds="http://schemas.openxmlformats.org/officeDocument/2006/customXml" ds:itemID="{13C5FA72-00E0-4567-A7A1-E344EF14D833}"/>
</file>

<file path=customXml/itemProps3.xml><?xml version="1.0" encoding="utf-8"?>
<ds:datastoreItem xmlns:ds="http://schemas.openxmlformats.org/officeDocument/2006/customXml" ds:itemID="{012A8857-C8E4-4EA4-8E93-159E3096D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gallegos</dc:creator>
  <cp:keywords/>
  <dc:description/>
  <cp:lastModifiedBy>Gustavo Alfonso Mendoza Patino</cp:lastModifiedBy>
  <cp:revision/>
  <dcterms:created xsi:type="dcterms:W3CDTF">2020-02-19T16:46:22Z</dcterms:created>
  <dcterms:modified xsi:type="dcterms:W3CDTF">2025-04-28T21:59:41Z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0x010100A86BA82F2AF2844BA58DF6FC1C2D7D9F</vt:lpwstr>
  </property>
  <property fmtid="{D5CDD505-2E9C-101B-9397-08002B2CF9AE}" pid="3" name="MediaServiceImageTags">
    <vt:lpwstr/>
  </property>
</Properties>
</file>