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Nightmare\Desktop\"/>
    </mc:Choice>
  </mc:AlternateContent>
  <xr:revisionPtr revIDLastSave="0" documentId="13_ncr:1_{56D3FA5D-473F-469C-A384-EA6AC1149B6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0" i="1" l="1"/>
  <c r="S10" i="1"/>
  <c r="T10" i="1"/>
  <c r="AH3" i="1"/>
  <c r="AF3" i="1"/>
  <c r="AB6" i="1"/>
  <c r="AA6" i="1"/>
  <c r="Z6" i="1"/>
  <c r="Y6" i="1"/>
  <c r="AB8" i="1" s="1"/>
  <c r="AB5" i="1"/>
  <c r="AA5" i="1"/>
  <c r="Z5" i="1"/>
  <c r="Y5" i="1"/>
  <c r="AB4" i="1"/>
  <c r="AA4" i="1"/>
  <c r="Z4" i="1"/>
  <c r="Y4" i="1"/>
  <c r="AB3" i="1"/>
  <c r="AA3" i="1"/>
  <c r="Z3" i="1"/>
  <c r="Y3" i="1"/>
  <c r="U3" i="1"/>
  <c r="R3" i="1"/>
  <c r="O10" i="1"/>
  <c r="O3" i="1"/>
  <c r="J5" i="1"/>
  <c r="J4" i="1"/>
  <c r="J3" i="1"/>
  <c r="J7" i="1" s="1"/>
  <c r="G3" i="1"/>
  <c r="C3" i="1"/>
</calcChain>
</file>

<file path=xl/sharedStrings.xml><?xml version="1.0" encoding="utf-8"?>
<sst xmlns="http://schemas.openxmlformats.org/spreadsheetml/2006/main" count="42" uniqueCount="39">
  <si>
    <t>Штраф</t>
  </si>
  <si>
    <t>Риски</t>
  </si>
  <si>
    <t>Стоимость</t>
  </si>
  <si>
    <t>Свободно</t>
  </si>
  <si>
    <t>Проёмы</t>
  </si>
  <si>
    <t>Всего</t>
  </si>
  <si>
    <t>Отказ, млн р.</t>
  </si>
  <si>
    <t>Средняя площадь товара, м2/ед</t>
  </si>
  <si>
    <t>площадь товаров</t>
  </si>
  <si>
    <t>кол-во товаров</t>
  </si>
  <si>
    <t>всего</t>
  </si>
  <si>
    <t>Средняя</t>
  </si>
  <si>
    <t>примерно 1.6</t>
  </si>
  <si>
    <t>старая</t>
  </si>
  <si>
    <t>индексация</t>
  </si>
  <si>
    <t>новая</t>
  </si>
  <si>
    <t>площадь</t>
  </si>
  <si>
    <t>аренда</t>
  </si>
  <si>
    <t>месяцы</t>
  </si>
  <si>
    <t>итого</t>
  </si>
  <si>
    <t>ед</t>
  </si>
  <si>
    <t>средняя</t>
  </si>
  <si>
    <t>Зп</t>
  </si>
  <si>
    <t>цена</t>
  </si>
  <si>
    <t>общее</t>
  </si>
  <si>
    <t>аренда в 2026, руб</t>
  </si>
  <si>
    <t>площадь, м2</t>
  </si>
  <si>
    <t>Склад, м2</t>
  </si>
  <si>
    <t>Итог, руб</t>
  </si>
  <si>
    <t>строительство , руб</t>
  </si>
  <si>
    <t>требуемая площадь</t>
  </si>
  <si>
    <t>площадь товара</t>
  </si>
  <si>
    <t>ставка</t>
  </si>
  <si>
    <t>прощадь*ставка*12мес</t>
  </si>
  <si>
    <t>всего:</t>
  </si>
  <si>
    <t>модернизация</t>
  </si>
  <si>
    <t>Аренда склада, руб</t>
  </si>
  <si>
    <t>Роботизация, млн руб</t>
  </si>
  <si>
    <t>Цена стройки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</si>
</sst>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0" borderId="0" xfId="0" applyAlignment="1"/>
    <xf numFmtId="0" fontId="1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30"/>
  <sheetViews>
    <sheetView tabSelected="1" topLeftCell="M4" zoomScale="145" zoomScaleNormal="145" workbookViewId="0">
      <selection activeCell="U11" sqref="U11"/>
    </sheetView>
  </sheetViews>
  <sheetFormatPr defaultRowHeight="15" x14ac:dyDescent="0.25"/>
  <cols>
    <col min="3" max="3" width="10.28515625" customWidth="1"/>
    <col min="4" max="4" width="7.5703125" customWidth="1"/>
    <col min="5" max="5" width="9.85546875" customWidth="1"/>
    <col min="8" max="8" width="26.7109375" customWidth="1"/>
    <col min="9" max="9" width="31.7109375" customWidth="1"/>
    <col min="10" max="10" width="31.140625" customWidth="1"/>
    <col min="12" max="12" width="5.7109375" customWidth="1"/>
    <col min="13" max="13" width="10.140625" customWidth="1"/>
    <col min="14" max="14" width="13" customWidth="1"/>
    <col min="15" max="15" width="11.42578125" customWidth="1"/>
    <col min="17" max="17" width="4.5703125" customWidth="1"/>
    <col min="18" max="18" width="13.42578125" customWidth="1"/>
    <col min="19" max="19" width="11.5703125" bestFit="1" customWidth="1"/>
    <col min="20" max="20" width="13.42578125" customWidth="1"/>
    <col min="21" max="21" width="14.7109375" customWidth="1"/>
    <col min="24" max="24" width="24.140625" customWidth="1"/>
    <col min="25" max="25" width="19" customWidth="1"/>
    <col min="26" max="26" width="15.5703125" customWidth="1"/>
    <col min="27" max="27" width="19.28515625" customWidth="1"/>
    <col min="28" max="28" width="21.5703125" customWidth="1"/>
    <col min="33" max="33" width="16.28515625" customWidth="1"/>
  </cols>
  <sheetData>
    <row r="1" spans="1:47" ht="23.25" x14ac:dyDescent="0.35">
      <c r="A1" s="6" t="s">
        <v>6</v>
      </c>
      <c r="B1" s="6"/>
      <c r="C1" s="6"/>
      <c r="D1" s="7"/>
      <c r="E1" s="6" t="s">
        <v>27</v>
      </c>
      <c r="F1" s="6"/>
      <c r="G1" s="6"/>
      <c r="H1" s="6" t="s">
        <v>7</v>
      </c>
      <c r="I1" s="6"/>
      <c r="J1" s="6"/>
      <c r="K1" s="7"/>
      <c r="L1" s="7"/>
      <c r="M1" s="9"/>
      <c r="N1" s="11" t="s">
        <v>25</v>
      </c>
      <c r="O1" s="9"/>
      <c r="P1" s="8"/>
      <c r="Q1" s="8"/>
      <c r="R1" s="6" t="s">
        <v>28</v>
      </c>
      <c r="S1" s="6"/>
      <c r="T1" s="6"/>
      <c r="U1" s="6"/>
      <c r="V1" s="8"/>
      <c r="X1" s="1"/>
      <c r="Y1" s="4" t="s">
        <v>36</v>
      </c>
      <c r="Z1" s="4"/>
      <c r="AA1" s="4"/>
      <c r="AB1" s="4"/>
      <c r="AC1" s="1"/>
      <c r="AD1" s="1"/>
      <c r="AE1" s="1"/>
      <c r="AF1" s="4" t="s">
        <v>37</v>
      </c>
      <c r="AG1" s="4"/>
      <c r="AH1" s="4"/>
      <c r="AI1" s="4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5">
      <c r="A2" s="9" t="s">
        <v>0</v>
      </c>
      <c r="B2" s="9" t="s">
        <v>1</v>
      </c>
      <c r="C2" s="9" t="s">
        <v>2</v>
      </c>
      <c r="D2" s="7"/>
      <c r="E2" s="7" t="s">
        <v>3</v>
      </c>
      <c r="F2" s="7" t="s">
        <v>4</v>
      </c>
      <c r="G2" s="7" t="s">
        <v>5</v>
      </c>
      <c r="H2" s="9" t="s">
        <v>8</v>
      </c>
      <c r="I2" s="9" t="s">
        <v>9</v>
      </c>
      <c r="J2" s="9" t="s">
        <v>10</v>
      </c>
      <c r="K2" s="7"/>
      <c r="L2" s="7"/>
      <c r="M2" s="9" t="s">
        <v>13</v>
      </c>
      <c r="N2" s="9" t="s">
        <v>14</v>
      </c>
      <c r="O2" s="9" t="s">
        <v>15</v>
      </c>
      <c r="P2" s="8"/>
      <c r="Q2" s="8"/>
      <c r="R2" s="9" t="s">
        <v>16</v>
      </c>
      <c r="S2" s="9" t="s">
        <v>17</v>
      </c>
      <c r="T2" s="9" t="s">
        <v>18</v>
      </c>
      <c r="U2" s="9" t="s">
        <v>19</v>
      </c>
      <c r="V2" s="8"/>
      <c r="X2" s="1"/>
      <c r="Y2" s="5">
        <v>2026</v>
      </c>
      <c r="Z2" s="5">
        <v>2027</v>
      </c>
      <c r="AA2" s="5">
        <v>2028</v>
      </c>
      <c r="AB2" s="5">
        <v>2029</v>
      </c>
      <c r="AC2" s="5"/>
      <c r="AD2" s="5"/>
      <c r="AE2" s="5"/>
      <c r="AF2" s="5" t="s">
        <v>22</v>
      </c>
      <c r="AG2" s="5" t="s">
        <v>35</v>
      </c>
      <c r="AH2" s="3" t="s">
        <v>10</v>
      </c>
      <c r="AI2" s="3"/>
      <c r="AJ2" s="5"/>
      <c r="AK2" s="5"/>
      <c r="AL2" s="5"/>
      <c r="AM2" s="5"/>
      <c r="AN2" s="5"/>
      <c r="AO2" s="5"/>
      <c r="AP2" s="5"/>
      <c r="AQ2" s="1"/>
      <c r="AR2" s="1"/>
      <c r="AS2" s="1"/>
      <c r="AT2" s="1"/>
      <c r="AU2" s="1"/>
    </row>
    <row r="3" spans="1:47" x14ac:dyDescent="0.25">
      <c r="A3" s="7">
        <v>3000</v>
      </c>
      <c r="B3" s="7">
        <v>1100</v>
      </c>
      <c r="C3" s="7">
        <f>SUM(A3:B3)</f>
        <v>4100</v>
      </c>
      <c r="D3" s="7"/>
      <c r="E3" s="7">
        <v>30000</v>
      </c>
      <c r="F3" s="7">
        <v>1500</v>
      </c>
      <c r="G3" s="7">
        <f>SUM(E3:F3)</f>
        <v>31500</v>
      </c>
      <c r="H3" s="7">
        <v>20000</v>
      </c>
      <c r="I3" s="7">
        <v>13000</v>
      </c>
      <c r="J3" s="7">
        <f>H3/I3</f>
        <v>1.5384615384615385</v>
      </c>
      <c r="K3" s="7"/>
      <c r="L3" s="7"/>
      <c r="M3" s="7">
        <v>1125</v>
      </c>
      <c r="N3" s="7">
        <v>67.5</v>
      </c>
      <c r="O3" s="7">
        <f>SUM(M3:N3)</f>
        <v>1192.5</v>
      </c>
      <c r="P3" s="8"/>
      <c r="Q3" s="8"/>
      <c r="R3" s="7">
        <f>O10-G3</f>
        <v>28980</v>
      </c>
      <c r="S3" s="7">
        <v>1192.5</v>
      </c>
      <c r="T3" s="7">
        <v>12</v>
      </c>
      <c r="U3" s="7">
        <f>R3*S3*T3</f>
        <v>414703800</v>
      </c>
      <c r="V3" s="8"/>
      <c r="X3" s="5" t="s">
        <v>31</v>
      </c>
      <c r="Y3" s="1">
        <f>1.6*37800</f>
        <v>60480</v>
      </c>
      <c r="Z3" s="1">
        <f>1.6*43500</f>
        <v>69600</v>
      </c>
      <c r="AA3" s="1">
        <f>1.6*48600</f>
        <v>77760</v>
      </c>
      <c r="AB3" s="1">
        <f>1.6*55150</f>
        <v>88240</v>
      </c>
      <c r="AC3" s="1"/>
      <c r="AD3" s="1"/>
      <c r="AE3" s="1"/>
      <c r="AF3" s="1">
        <f>0.8*19</f>
        <v>15.200000000000001</v>
      </c>
      <c r="AG3" s="1">
        <v>1898</v>
      </c>
      <c r="AH3" s="2">
        <f>SUM(AF3:AG3)</f>
        <v>1913.2</v>
      </c>
      <c r="AI3" s="2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x14ac:dyDescent="0.25">
      <c r="A4" s="7"/>
      <c r="B4" s="7"/>
      <c r="C4" s="7"/>
      <c r="D4" s="7"/>
      <c r="E4" s="7"/>
      <c r="F4" s="7"/>
      <c r="G4" s="7"/>
      <c r="H4" s="7">
        <v>25000</v>
      </c>
      <c r="I4" s="7">
        <v>16150</v>
      </c>
      <c r="J4" s="7">
        <f>H4/I4</f>
        <v>1.5479876160990713</v>
      </c>
      <c r="K4" s="7"/>
      <c r="L4" s="7"/>
      <c r="M4" s="7"/>
      <c r="N4" s="7"/>
      <c r="O4" s="7"/>
      <c r="P4" s="8"/>
      <c r="Q4" s="8"/>
      <c r="R4" s="7"/>
      <c r="S4" s="7"/>
      <c r="T4" s="7"/>
      <c r="U4" s="7"/>
      <c r="V4" s="8"/>
      <c r="X4" s="5" t="s">
        <v>30</v>
      </c>
      <c r="Y4" s="1">
        <f>Y3-31500</f>
        <v>28980</v>
      </c>
      <c r="Z4" s="1">
        <f>Z3-31500</f>
        <v>38100</v>
      </c>
      <c r="AA4" s="1">
        <f>AA3-31500</f>
        <v>46260</v>
      </c>
      <c r="AB4" s="1">
        <f>AB3-31500</f>
        <v>56740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5">
      <c r="A5" s="7"/>
      <c r="B5" s="7"/>
      <c r="C5" s="7"/>
      <c r="D5" s="7"/>
      <c r="E5" s="7"/>
      <c r="F5" s="7"/>
      <c r="G5" s="7"/>
      <c r="H5" s="7">
        <v>28900</v>
      </c>
      <c r="I5" s="7">
        <v>17600</v>
      </c>
      <c r="J5" s="7">
        <f>H5/I5</f>
        <v>1.6420454545454546</v>
      </c>
      <c r="K5" s="7"/>
      <c r="L5" s="7"/>
      <c r="M5" s="7"/>
      <c r="N5" s="7"/>
      <c r="O5" s="7"/>
      <c r="P5" s="8"/>
      <c r="Q5" s="8"/>
      <c r="R5" s="7"/>
      <c r="S5" s="7"/>
      <c r="T5" s="7"/>
      <c r="U5" s="7"/>
      <c r="V5" s="8"/>
      <c r="X5" s="5" t="s">
        <v>32</v>
      </c>
      <c r="Y5" s="12">
        <f>1125*0.06+1125</f>
        <v>1192.5</v>
      </c>
      <c r="Z5" s="12">
        <f>Y5*0.06+Y5</f>
        <v>1264.05</v>
      </c>
      <c r="AA5" s="12">
        <f>Z5*0.06+Z5</f>
        <v>1339.893</v>
      </c>
      <c r="AB5" s="12">
        <f>AA5*0.06+AA5</f>
        <v>1420.28658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5">
      <c r="A6" s="7"/>
      <c r="B6" s="7"/>
      <c r="C6" s="7"/>
      <c r="D6" s="7"/>
      <c r="E6" s="7"/>
      <c r="F6" s="7"/>
      <c r="G6" s="7"/>
      <c r="H6" s="7"/>
      <c r="I6" s="7"/>
      <c r="J6" s="9" t="s">
        <v>11</v>
      </c>
      <c r="K6" s="7"/>
      <c r="L6" s="7"/>
      <c r="M6" s="7"/>
      <c r="N6" s="7"/>
      <c r="O6" s="7"/>
      <c r="P6" s="8"/>
      <c r="Q6" s="8"/>
      <c r="R6" s="7"/>
      <c r="S6" s="7"/>
      <c r="T6" s="7"/>
      <c r="U6" s="7"/>
      <c r="V6" s="8"/>
      <c r="X6" s="5" t="s">
        <v>33</v>
      </c>
      <c r="Y6" s="12">
        <f>Y4*Y5*12</f>
        <v>414703800</v>
      </c>
      <c r="Z6" s="12">
        <f>Z4*Z5*12</f>
        <v>577923660</v>
      </c>
      <c r="AA6" s="12">
        <f>AA4*AA5*12</f>
        <v>743801402.15999997</v>
      </c>
      <c r="AB6" s="12">
        <f>AB4*AB5*12</f>
        <v>967044726.59039998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5">
      <c r="A7" s="7"/>
      <c r="B7" s="7"/>
      <c r="C7" s="7"/>
      <c r="D7" s="7"/>
      <c r="E7" s="7"/>
      <c r="F7" s="7"/>
      <c r="G7" s="7"/>
      <c r="H7" s="7"/>
      <c r="I7" s="7"/>
      <c r="J7" s="7">
        <f>SUM(J3:J5)/3</f>
        <v>1.5761648697020216</v>
      </c>
      <c r="K7" s="7"/>
      <c r="L7" s="7"/>
      <c r="M7" s="7"/>
      <c r="N7" s="7"/>
      <c r="O7" s="7"/>
      <c r="P7" s="8"/>
      <c r="Q7" s="8"/>
      <c r="R7" s="7"/>
      <c r="S7" s="7"/>
      <c r="T7" s="7"/>
      <c r="U7" s="7"/>
      <c r="V7" s="8"/>
      <c r="X7" s="5"/>
      <c r="Y7" s="12"/>
      <c r="Z7" s="12"/>
      <c r="AA7" s="12"/>
      <c r="AB7" s="13" t="s">
        <v>34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ht="23.25" x14ac:dyDescent="0.35">
      <c r="A8" s="7"/>
      <c r="B8" s="7"/>
      <c r="C8" s="7"/>
      <c r="D8" s="7"/>
      <c r="E8" s="7"/>
      <c r="F8" s="7"/>
      <c r="G8" s="7"/>
      <c r="H8" s="7"/>
      <c r="I8" s="7"/>
      <c r="J8" s="10" t="s">
        <v>12</v>
      </c>
      <c r="K8" s="7"/>
      <c r="L8" s="7"/>
      <c r="M8" s="6" t="s">
        <v>26</v>
      </c>
      <c r="N8" s="6"/>
      <c r="O8" s="6"/>
      <c r="P8" s="8"/>
      <c r="Q8" s="8"/>
      <c r="R8" s="7"/>
      <c r="S8" s="6" t="s">
        <v>29</v>
      </c>
      <c r="T8" s="6"/>
      <c r="U8" s="6"/>
      <c r="V8" s="8"/>
      <c r="X8" s="5"/>
      <c r="Y8" s="12"/>
      <c r="Z8" s="12"/>
      <c r="AA8" s="12"/>
      <c r="AB8" s="12">
        <f>SUM(Y6:AB6)</f>
        <v>2703473588.7503996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9" t="s">
        <v>20</v>
      </c>
      <c r="N9" s="9" t="s">
        <v>21</v>
      </c>
      <c r="O9" s="9" t="s">
        <v>10</v>
      </c>
      <c r="P9" s="8"/>
      <c r="Q9" s="8"/>
      <c r="R9" s="9" t="s">
        <v>38</v>
      </c>
      <c r="S9" s="9" t="s">
        <v>22</v>
      </c>
      <c r="T9" s="9" t="s">
        <v>23</v>
      </c>
      <c r="U9" s="9" t="s">
        <v>24</v>
      </c>
      <c r="V9" s="8"/>
      <c r="X9" s="13"/>
      <c r="Y9" s="12"/>
      <c r="Z9" s="12"/>
      <c r="AA9" s="12"/>
      <c r="AB9" s="12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>
        <v>37800</v>
      </c>
      <c r="N10" s="7">
        <v>1.6</v>
      </c>
      <c r="O10" s="7">
        <f>M10*N10</f>
        <v>60480</v>
      </c>
      <c r="P10" s="8"/>
      <c r="Q10" s="8"/>
      <c r="R10" s="8">
        <v>2550000000</v>
      </c>
      <c r="S10" s="8">
        <f>800000*19*5</f>
        <v>76000000</v>
      </c>
      <c r="T10" s="7">
        <f>R3*S3*T3</f>
        <v>414703800</v>
      </c>
      <c r="U10" s="8">
        <f>SUM(R10:T10)</f>
        <v>3040703800</v>
      </c>
      <c r="V10" s="8"/>
      <c r="X10" s="13"/>
      <c r="Y10" s="12"/>
      <c r="Z10" s="12"/>
      <c r="AA10" s="12"/>
      <c r="AB10" s="12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8"/>
      <c r="Q11" s="8"/>
      <c r="R11" s="8"/>
      <c r="S11" s="8"/>
      <c r="T11" s="8"/>
      <c r="U11" s="8"/>
      <c r="V11" s="8"/>
      <c r="X11" s="13"/>
      <c r="Y11" s="12"/>
      <c r="Z11" s="12"/>
      <c r="AA11" s="12"/>
      <c r="AB11" s="12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8"/>
      <c r="Q12" s="8"/>
      <c r="R12" s="8"/>
      <c r="S12" s="8"/>
      <c r="T12" s="8"/>
      <c r="U12" s="8"/>
      <c r="V12" s="8"/>
      <c r="X12" s="12"/>
      <c r="Y12" s="12"/>
      <c r="Z12" s="12"/>
      <c r="AA12" s="12"/>
      <c r="AB12" s="12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8"/>
      <c r="Q13" s="8"/>
      <c r="R13" s="8"/>
      <c r="S13" s="8"/>
      <c r="T13" s="8"/>
      <c r="U13" s="8"/>
      <c r="V13" s="8"/>
      <c r="X13" s="12"/>
      <c r="Y13" s="12"/>
      <c r="Z13" s="12"/>
      <c r="AA13" s="12"/>
      <c r="AB13" s="12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8"/>
      <c r="Q14" s="8"/>
      <c r="R14" s="8"/>
      <c r="S14" s="8"/>
      <c r="T14" s="8"/>
      <c r="U14" s="8"/>
      <c r="V14" s="8"/>
      <c r="X14" s="12"/>
      <c r="Y14" s="12"/>
      <c r="Z14" s="12"/>
      <c r="AA14" s="12"/>
      <c r="AB14" s="12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8"/>
      <c r="Q15" s="8"/>
      <c r="R15" s="8"/>
      <c r="S15" s="8"/>
      <c r="T15" s="8"/>
      <c r="U15" s="8"/>
      <c r="V15" s="8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8"/>
      <c r="Q16" s="8"/>
      <c r="R16" s="8"/>
      <c r="S16" s="8"/>
      <c r="T16" s="8"/>
      <c r="U16" s="8"/>
      <c r="V16" s="8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8"/>
      <c r="Q17" s="8"/>
      <c r="R17" s="8"/>
      <c r="S17" s="8"/>
      <c r="T17" s="8"/>
      <c r="U17" s="8"/>
      <c r="V17" s="8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8"/>
      <c r="Q18" s="8"/>
      <c r="R18" s="8"/>
      <c r="S18" s="8"/>
      <c r="T18" s="8"/>
      <c r="U18" s="8"/>
      <c r="V18" s="8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8"/>
      <c r="Q19" s="8"/>
      <c r="R19" s="8"/>
      <c r="S19" s="8"/>
      <c r="T19" s="8"/>
      <c r="U19" s="8"/>
      <c r="V19" s="8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8"/>
      <c r="Q20" s="8"/>
      <c r="R20" s="8"/>
      <c r="S20" s="8"/>
      <c r="T20" s="8"/>
      <c r="U20" s="8"/>
      <c r="V20" s="8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</sheetData>
  <mergeCells count="10">
    <mergeCell ref="Y1:AB1"/>
    <mergeCell ref="AF1:AI1"/>
    <mergeCell ref="AH2:AI2"/>
    <mergeCell ref="AH3:AI3"/>
    <mergeCell ref="A1:C1"/>
    <mergeCell ref="E1:G1"/>
    <mergeCell ref="H1:J1"/>
    <mergeCell ref="R1:U1"/>
    <mergeCell ref="M8:O8"/>
    <mergeCell ref="S8:U8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Nightmare</dc:creator>
  <cp:lastModifiedBy>Nightmare</cp:lastModifiedBy>
  <dcterms:created xsi:type="dcterms:W3CDTF">2015-06-05T18:19:34Z</dcterms:created>
  <dcterms:modified xsi:type="dcterms:W3CDTF">2025-04-09T12:21:24Z</dcterms:modified>
</cp:coreProperties>
</file>