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sthesis Properti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<sst xmlns="http://schemas.openxmlformats.org/spreadsheetml/2006/main" count="88" uniqueCount="53">
  <si>
    <t xml:space="preserve">Prosthesis</t>
  </si>
  <si>
    <t xml:space="preserve">Description</t>
  </si>
  <si>
    <t xml:space="preserve">Mass
(kg)</t>
  </si>
  <si>
    <t xml:space="preserve">Length
(m)</t>
  </si>
  <si>
    <t xml:space="preserve">Moment on the elbow
(Nm)</t>
  </si>
  <si>
    <t xml:space="preserve">Weight measurement
(kg)</t>
  </si>
  <si>
    <t xml:space="preserve">Length of prosthesis
(m)</t>
  </si>
  <si>
    <t xml:space="preserve">Center of mass
(m)</t>
  </si>
  <si>
    <t xml:space="preserve">Tot mass of
wooden plate (kg)</t>
  </si>
  <si>
    <t xml:space="preserve">Mass of wooden
plate on scale (m)</t>
  </si>
  <si>
    <t xml:space="preserve">Tot length of
wooden plate (m)</t>
  </si>
  <si>
    <t xml:space="preserve">COM of
wooden plate (m)</t>
  </si>
  <si>
    <t xml:space="preserve">Plastic demo prosthesis
with no palm</t>
  </si>
  <si>
    <t xml:space="preserve">No palm</t>
  </si>
  <si>
    <t xml:space="preserve">With black palm</t>
  </si>
  <si>
    <t xml:space="preserve">Prosthesis with
integrated palm 1</t>
  </si>
  <si>
    <t xml:space="preserve">m1L1/m2</t>
  </si>
  <si>
    <t xml:space="preserve">With integrated palm</t>
  </si>
  <si>
    <t xml:space="preserve">Prosthesis with
integrated palm 2</t>
  </si>
  <si>
    <t xml:space="preserve">Prosthesis with
integrated palm 3</t>
  </si>
  <si>
    <t xml:space="preserve">Prosthesis with
integrated hook 1</t>
  </si>
  <si>
    <t xml:space="preserve">No hook</t>
  </si>
  <si>
    <t xml:space="preserve">With integrated hook</t>
  </si>
  <si>
    <t xml:space="preserve">Prosthesis with
integrated hook 2</t>
  </si>
  <si>
    <t xml:space="preserve">Prosthesis with
integrated hook 3</t>
  </si>
  <si>
    <t xml:space="preserve">Prosthesis with
integrated hook 4</t>
  </si>
  <si>
    <t xml:space="preserve">Prosthesis with
integrated hook 5</t>
  </si>
  <si>
    <t xml:space="preserve">Prosthesis with
no palm 1</t>
  </si>
  <si>
    <t xml:space="preserve">-</t>
  </si>
  <si>
    <t xml:space="preserve">Prosthesis with
no palm 2</t>
  </si>
  <si>
    <t xml:space="preserve">Max arm (with palm)</t>
  </si>
  <si>
    <t xml:space="preserve">including small ones</t>
  </si>
  <si>
    <t xml:space="preserve">Average arm (with palm)</t>
  </si>
  <si>
    <t xml:space="preserve">only large ones</t>
  </si>
  <si>
    <t xml:space="preserve">Only palm</t>
  </si>
  <si>
    <t xml:space="preserve">Black palm</t>
  </si>
  <si>
    <t xml:space="preserve">0.15 tot
0.12 middle</t>
  </si>
  <si>
    <t xml:space="preserve">Skin color palm</t>
  </si>
  <si>
    <t xml:space="preserve">0.18 tot
0.13 middle</t>
  </si>
  <si>
    <t xml:space="preserve">Averagre Torque
(Nm)</t>
  </si>
  <si>
    <t xml:space="preserve">Averagre Angular Velocity
Min (rad/s)</t>
  </si>
  <si>
    <t xml:space="preserve">Averagre Angular Velocity
Max (rad/s)</t>
  </si>
  <si>
    <t xml:space="preserve">Power Min (W)</t>
  </si>
  <si>
    <t xml:space="preserve">Power Max (W)</t>
  </si>
  <si>
    <t xml:space="preserve">Without gravity</t>
  </si>
  <si>
    <t xml:space="preserve">R_Elbow_Ang_Acc max
(deg/sec^2)</t>
  </si>
  <si>
    <t xml:space="preserve">R_Elbow_Ang_Acc max
(rad/sec^2)</t>
  </si>
  <si>
    <t xml:space="preserve">a
(m/sec^2)</t>
  </si>
  <si>
    <t xml:space="preserve">F
(N)</t>
  </si>
  <si>
    <t xml:space="preserve">M
(Nm)</t>
  </si>
  <si>
    <t xml:space="preserve">With gravity</t>
  </si>
  <si>
    <t xml:space="preserve">R_Elbow_Ang_Tot max
(rad/sec^2)</t>
  </si>
  <si>
    <t xml:space="preserve">M
(N/m)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</si>
</sst>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22222"/>
      <name val="Roboto"/>
      <family val="0"/>
      <charset val="1"/>
    </font>
    <font>
      <sz val="11"/>
      <color rgb="FF000000"/>
      <name val="Arial"/>
      <family val="0"/>
      <charset val="1"/>
    </font>
    <font>
      <sz val="11"/>
      <color rgb="FF222222"/>
      <name val="Docs-Roboto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4CCCC"/>
        <bgColor rgb="FFD9EAD3"/>
      </patternFill>
    </fill>
    <fill>
      <patternFill patternType="solid">
        <fgColor rgb="FFD9EAD3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3.66"/>
    <col collapsed="false" customWidth="true" hidden="false" outlineLevel="0" max="2" min="2" style="0" width="26.44"/>
    <col collapsed="false" customWidth="true" hidden="false" outlineLevel="0" max="3" min="3" style="0" width="25.19"/>
    <col collapsed="false" customWidth="true" hidden="false" outlineLevel="0" max="5" min="4" style="0" width="20.6"/>
    <col collapsed="false" customWidth="true" hidden="false" outlineLevel="0" max="6" min="6" style="0" width="20.74"/>
    <col collapsed="false" customWidth="true" hidden="false" outlineLevel="0" max="7" min="7" style="0" width="19.77"/>
    <col collapsed="false" customWidth="true" hidden="false" outlineLevel="0" max="8" min="8" style="0" width="20.74"/>
    <col collapsed="false" customWidth="true" hidden="false" outlineLevel="0" max="9" min="9" style="0" width="19.91"/>
    <col collapsed="false" customWidth="true" hidden="false" outlineLevel="0" max="10" min="10" style="0" width="15.46"/>
    <col collapsed="false" customWidth="true" hidden="false" outlineLevel="0" max="11" min="11" style="0" width="19.77"/>
    <col collapsed="false" customWidth="true" hidden="false" outlineLevel="0" max="12" min="12" style="0" width="17.68"/>
    <col collapsed="false" customWidth="true" hidden="false" outlineLevel="0" max="14" min="13" style="0" width="17.13"/>
  </cols>
  <sheetData>
    <row r="1" customFormat="false" ht="28.35" hidden="false" customHeight="false" outlineLevel="0" collapsed="false">
      <c r="A1" s="1" t="s">
        <v>0</v>
      </c>
      <c r="B1" s="2" t="s">
        <v>1</v>
      </c>
      <c r="C1" s="2"/>
      <c r="D1" s="3" t="s">
        <v>2</v>
      </c>
      <c r="E1" s="3" t="s">
        <v>3</v>
      </c>
      <c r="F1" s="4" t="s">
        <v>4</v>
      </c>
      <c r="G1" s="5"/>
      <c r="H1" s="4" t="s">
        <v>5</v>
      </c>
      <c r="I1" s="4" t="s">
        <v>6</v>
      </c>
      <c r="J1" s="4" t="s">
        <v>7</v>
      </c>
      <c r="K1" s="6" t="s">
        <v>8</v>
      </c>
      <c r="L1" s="4" t="s">
        <v>9</v>
      </c>
      <c r="M1" s="4" t="s">
        <v>10</v>
      </c>
      <c r="N1" s="4" t="s">
        <v>11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5.75" hidden="false" customHeight="true" outlineLevel="0" collapsed="false">
      <c r="A2" s="7" t="n">
        <v>1</v>
      </c>
      <c r="B2" s="8" t="s">
        <v>12</v>
      </c>
      <c r="C2" s="9" t="s">
        <v>13</v>
      </c>
      <c r="D2" s="9" t="n">
        <v>0.617</v>
      </c>
      <c r="E2" s="9" t="n">
        <v>0.4</v>
      </c>
      <c r="F2" s="10" t="n">
        <f aca="false">D3*9.81*J2</f>
        <v>7.5254776</v>
      </c>
      <c r="G2" s="5"/>
      <c r="H2" s="10" t="n">
        <v>1.074</v>
      </c>
      <c r="I2" s="10" t="n">
        <v>0.565</v>
      </c>
      <c r="J2" s="10" t="n">
        <f aca="false">(H2*$M$2-$K$2*$N$2)/D2</f>
        <v>0.6636012966</v>
      </c>
      <c r="K2" s="11" t="n">
        <v>1.186</v>
      </c>
      <c r="L2" s="11" t="n">
        <v>0.571</v>
      </c>
      <c r="M2" s="11" t="n">
        <v>0.814</v>
      </c>
      <c r="N2" s="11" t="n">
        <f aca="false">L2*M2/K2</f>
        <v>0.3919005059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5.75" hidden="false" customHeight="false" outlineLevel="0" collapsed="false">
      <c r="A3" s="7"/>
      <c r="B3" s="8"/>
      <c r="C3" s="9" t="s">
        <v>14</v>
      </c>
      <c r="D3" s="9" t="n">
        <v>1.156</v>
      </c>
      <c r="E3" s="9" t="n">
        <v>0.55</v>
      </c>
      <c r="F3" s="10"/>
      <c r="G3" s="5"/>
      <c r="H3" s="10"/>
      <c r="I3" s="10"/>
      <c r="J3" s="10"/>
      <c r="K3" s="11"/>
      <c r="L3" s="11"/>
      <c r="M3" s="11"/>
      <c r="N3" s="11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5.75" hidden="false" customHeight="true" outlineLevel="0" collapsed="false">
      <c r="A4" s="12" t="n">
        <v>2</v>
      </c>
      <c r="B4" s="13" t="s">
        <v>15</v>
      </c>
      <c r="C4" s="14" t="s">
        <v>13</v>
      </c>
      <c r="D4" s="14" t="n">
        <v>0.777</v>
      </c>
      <c r="E4" s="14" t="n">
        <v>0.29</v>
      </c>
      <c r="F4" s="15" t="n">
        <f aca="false">D4*9.81*J4</f>
        <v>1.84461354</v>
      </c>
      <c r="G4" s="5"/>
      <c r="H4" s="15" t="n">
        <v>0.802</v>
      </c>
      <c r="I4" s="14" t="n">
        <v>0.42</v>
      </c>
      <c r="J4" s="15" t="n">
        <f aca="false">(H4*$M$2-$K$2*$N$2)/D4</f>
        <v>0.242</v>
      </c>
      <c r="K4" s="16" t="n">
        <f aca="false">J4/I4</f>
        <v>0.5761904762</v>
      </c>
      <c r="L4" s="5"/>
      <c r="M4" s="5"/>
      <c r="N4" s="5" t="s">
        <v>16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5.75" hidden="false" customHeight="false" outlineLevel="0" collapsed="false">
      <c r="A5" s="12"/>
      <c r="B5" s="12"/>
      <c r="C5" s="14" t="s">
        <v>17</v>
      </c>
      <c r="D5" s="14"/>
      <c r="E5" s="14" t="n">
        <v>0.42</v>
      </c>
      <c r="F5" s="15"/>
      <c r="G5" s="5"/>
      <c r="H5" s="15"/>
      <c r="I5" s="14"/>
      <c r="J5" s="15"/>
      <c r="K5" s="1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5.75" hidden="false" customHeight="true" outlineLevel="0" collapsed="false">
      <c r="A6" s="12" t="n">
        <v>3</v>
      </c>
      <c r="B6" s="13" t="s">
        <v>18</v>
      </c>
      <c r="C6" s="14" t="s">
        <v>13</v>
      </c>
      <c r="D6" s="14" t="n">
        <v>0.609</v>
      </c>
      <c r="E6" s="14" t="n">
        <v>0.29</v>
      </c>
      <c r="F6" s="15" t="n">
        <f aca="false">D6*9.81*J6</f>
        <v>1.58908266</v>
      </c>
      <c r="G6" s="5"/>
      <c r="H6" s="15" t="n">
        <v>0.77</v>
      </c>
      <c r="I6" s="15" t="n">
        <v>0.46</v>
      </c>
      <c r="J6" s="15" t="n">
        <f aca="false">(H6*$M$2-$K$2*$N$2)/D6</f>
        <v>0.2659868637</v>
      </c>
      <c r="K6" s="16" t="n">
        <f aca="false">J6/I6</f>
        <v>0.5782323124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5.75" hidden="false" customHeight="false" outlineLevel="0" collapsed="false">
      <c r="A7" s="12"/>
      <c r="B7" s="12"/>
      <c r="C7" s="14" t="s">
        <v>17</v>
      </c>
      <c r="D7" s="14"/>
      <c r="E7" s="14" t="n">
        <v>0.46</v>
      </c>
      <c r="F7" s="15"/>
      <c r="G7" s="5"/>
      <c r="H7" s="15"/>
      <c r="I7" s="15"/>
      <c r="J7" s="15"/>
      <c r="K7" s="1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5.75" hidden="false" customHeight="true" outlineLevel="0" collapsed="false">
      <c r="A8" s="12" t="n">
        <v>4</v>
      </c>
      <c r="B8" s="13" t="s">
        <v>19</v>
      </c>
      <c r="C8" s="14" t="s">
        <v>13</v>
      </c>
      <c r="D8" s="14" t="n">
        <v>0.768</v>
      </c>
      <c r="E8" s="14" t="n">
        <v>0.31</v>
      </c>
      <c r="F8" s="15" t="n">
        <f aca="false">D8*9.81*J8</f>
        <v>1.86058422</v>
      </c>
      <c r="G8" s="5"/>
      <c r="H8" s="15" t="n">
        <v>0.804</v>
      </c>
      <c r="I8" s="14" t="n">
        <v>0.44</v>
      </c>
      <c r="J8" s="15" t="n">
        <f aca="false">(H8*$M$2-$K$2*$N$2)/D8</f>
        <v>0.2469557292</v>
      </c>
      <c r="K8" s="16" t="n">
        <f aca="false">J8/I8</f>
        <v>0.5612630208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5.75" hidden="false" customHeight="false" outlineLevel="0" collapsed="false">
      <c r="A9" s="12"/>
      <c r="B9" s="12"/>
      <c r="C9" s="14" t="s">
        <v>17</v>
      </c>
      <c r="D9" s="14"/>
      <c r="E9" s="14" t="n">
        <v>0.44</v>
      </c>
      <c r="F9" s="15"/>
      <c r="G9" s="5"/>
      <c r="H9" s="15"/>
      <c r="I9" s="14"/>
      <c r="J9" s="15"/>
      <c r="K9" s="1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5.75" hidden="false" customHeight="true" outlineLevel="0" collapsed="false">
      <c r="A10" s="17" t="n">
        <v>5</v>
      </c>
      <c r="B10" s="18" t="s">
        <v>20</v>
      </c>
      <c r="C10" s="19" t="s">
        <v>21</v>
      </c>
      <c r="D10" s="19" t="n">
        <v>0.704</v>
      </c>
      <c r="E10" s="19" t="n">
        <v>0.22</v>
      </c>
      <c r="F10" s="20" t="n">
        <f aca="false">D10*9.81*J10</f>
        <v>0.79054866</v>
      </c>
      <c r="G10" s="5"/>
      <c r="H10" s="20" t="n">
        <v>0.67</v>
      </c>
      <c r="I10" s="20" t="n">
        <v>0.36</v>
      </c>
      <c r="J10" s="20" t="n">
        <f aca="false">(H10*$M$2-$K$2*$N$2)/D10</f>
        <v>0.11446875</v>
      </c>
      <c r="K10" s="21" t="n">
        <f aca="false">J10/I10</f>
        <v>0.31796875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5.75" hidden="false" customHeight="false" outlineLevel="0" collapsed="false">
      <c r="A11" s="17"/>
      <c r="B11" s="17"/>
      <c r="C11" s="19" t="s">
        <v>22</v>
      </c>
      <c r="D11" s="19"/>
      <c r="E11" s="19" t="n">
        <v>0.36</v>
      </c>
      <c r="F11" s="20"/>
      <c r="G11" s="5"/>
      <c r="H11" s="20"/>
      <c r="I11" s="20"/>
      <c r="J11" s="20"/>
      <c r="K11" s="2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5.75" hidden="false" customHeight="true" outlineLevel="0" collapsed="false">
      <c r="A12" s="17" t="n">
        <v>6</v>
      </c>
      <c r="B12" s="18" t="s">
        <v>23</v>
      </c>
      <c r="C12" s="19" t="s">
        <v>21</v>
      </c>
      <c r="D12" s="19" t="n">
        <v>0.432</v>
      </c>
      <c r="E12" s="19" t="n">
        <v>0.24</v>
      </c>
      <c r="F12" s="20" t="n">
        <f aca="false">D12*9.81*J12</f>
        <v>0.6787539</v>
      </c>
      <c r="G12" s="5"/>
      <c r="H12" s="20" t="n">
        <v>0.656</v>
      </c>
      <c r="I12" s="22" t="n">
        <v>0.36</v>
      </c>
      <c r="J12" s="20" t="n">
        <f aca="false">(H12*$M$2-$K$2*$N$2)/D12</f>
        <v>0.160162037</v>
      </c>
      <c r="K12" s="21" t="n">
        <f aca="false">J12/I12</f>
        <v>0.4448945473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5.75" hidden="false" customHeight="false" outlineLevel="0" collapsed="false">
      <c r="A13" s="17"/>
      <c r="B13" s="17"/>
      <c r="C13" s="19" t="s">
        <v>22</v>
      </c>
      <c r="D13" s="19"/>
      <c r="E13" s="19" t="n">
        <v>0.36</v>
      </c>
      <c r="F13" s="20"/>
      <c r="G13" s="5"/>
      <c r="H13" s="20"/>
      <c r="I13" s="22"/>
      <c r="J13" s="20"/>
      <c r="K13" s="2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5.75" hidden="false" customHeight="true" outlineLevel="0" collapsed="false">
      <c r="A14" s="12" t="n">
        <v>7</v>
      </c>
      <c r="B14" s="13" t="s">
        <v>24</v>
      </c>
      <c r="C14" s="14" t="s">
        <v>21</v>
      </c>
      <c r="D14" s="14" t="n">
        <v>0.603</v>
      </c>
      <c r="E14" s="14" t="n">
        <v>0.31</v>
      </c>
      <c r="F14" s="15" t="n">
        <f aca="false">D14*9.81*J14</f>
        <v>1.52519994</v>
      </c>
      <c r="G14" s="5"/>
      <c r="H14" s="15" t="n">
        <v>0.762</v>
      </c>
      <c r="I14" s="15" t="n">
        <v>0.47</v>
      </c>
      <c r="J14" s="15" t="n">
        <f aca="false">(H14*$M$2-$K$2*$N$2)/D14</f>
        <v>0.2578341625</v>
      </c>
      <c r="K14" s="16" t="n">
        <f aca="false">J14/I14</f>
        <v>0.5485833245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5.75" hidden="false" customHeight="false" outlineLevel="0" collapsed="false">
      <c r="A15" s="12"/>
      <c r="B15" s="12"/>
      <c r="C15" s="14" t="s">
        <v>22</v>
      </c>
      <c r="D15" s="14"/>
      <c r="E15" s="14" t="n">
        <v>0.47</v>
      </c>
      <c r="F15" s="15"/>
      <c r="G15" s="5"/>
      <c r="H15" s="15"/>
      <c r="I15" s="15"/>
      <c r="J15" s="15"/>
      <c r="K15" s="1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5.75" hidden="false" customHeight="true" outlineLevel="0" collapsed="false">
      <c r="A16" s="17" t="n">
        <v>8</v>
      </c>
      <c r="B16" s="18" t="s">
        <v>25</v>
      </c>
      <c r="C16" s="19" t="s">
        <v>21</v>
      </c>
      <c r="D16" s="19" t="n">
        <v>0.628</v>
      </c>
      <c r="E16" s="19" t="n">
        <v>0.26</v>
      </c>
      <c r="F16" s="20" t="n">
        <f aca="false">D16*9.81*J16</f>
        <v>1.04607954</v>
      </c>
      <c r="G16" s="5"/>
      <c r="H16" s="20" t="n">
        <v>0.702</v>
      </c>
      <c r="I16" s="20" t="n">
        <v>0.37</v>
      </c>
      <c r="J16" s="20" t="n">
        <f aca="false">(H16*$M$2-$K$2*$N$2)/D16</f>
        <v>0.1697993631</v>
      </c>
      <c r="K16" s="21" t="n">
        <f aca="false">J16/I16</f>
        <v>0.4589171975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5.75" hidden="false" customHeight="false" outlineLevel="0" collapsed="false">
      <c r="A17" s="17"/>
      <c r="B17" s="17"/>
      <c r="C17" s="19" t="s">
        <v>22</v>
      </c>
      <c r="D17" s="19"/>
      <c r="E17" s="19" t="n">
        <v>0.39</v>
      </c>
      <c r="F17" s="20"/>
      <c r="G17" s="5"/>
      <c r="H17" s="20"/>
      <c r="I17" s="20"/>
      <c r="J17" s="20"/>
      <c r="K17" s="21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5.75" hidden="false" customHeight="true" outlineLevel="0" collapsed="false">
      <c r="A18" s="12" t="n">
        <v>9</v>
      </c>
      <c r="B18" s="13" t="s">
        <v>26</v>
      </c>
      <c r="C18" s="14" t="s">
        <v>21</v>
      </c>
      <c r="D18" s="14" t="n">
        <v>1.061</v>
      </c>
      <c r="E18" s="14" t="n">
        <v>0.31</v>
      </c>
      <c r="F18" s="15" t="n">
        <f aca="false">D18*9.81*J18</f>
        <v>1.88454024</v>
      </c>
      <c r="G18" s="5"/>
      <c r="H18" s="15" t="n">
        <v>0.807</v>
      </c>
      <c r="I18" s="23" t="n">
        <v>0.46</v>
      </c>
      <c r="J18" s="15" t="n">
        <f aca="false">(H18*$M$2-$K$2*$N$2)/D18</f>
        <v>0.1810593779</v>
      </c>
      <c r="K18" s="16" t="n">
        <f aca="false">J18/I18</f>
        <v>0.3936073434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5.75" hidden="false" customHeight="false" outlineLevel="0" collapsed="false">
      <c r="A19" s="12"/>
      <c r="B19" s="12"/>
      <c r="C19" s="14" t="s">
        <v>22</v>
      </c>
      <c r="D19" s="14"/>
      <c r="E19" s="14" t="n">
        <v>0.46</v>
      </c>
      <c r="F19" s="15"/>
      <c r="G19" s="5"/>
      <c r="H19" s="15"/>
      <c r="I19" s="15"/>
      <c r="J19" s="15"/>
      <c r="K19" s="1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5.75" hidden="false" customHeight="true" outlineLevel="0" collapsed="false">
      <c r="A20" s="12" t="n">
        <v>10</v>
      </c>
      <c r="B20" s="13" t="s">
        <v>27</v>
      </c>
      <c r="C20" s="14" t="s">
        <v>13</v>
      </c>
      <c r="D20" s="14" t="n">
        <v>0.334</v>
      </c>
      <c r="E20" s="14" t="n">
        <v>0.29</v>
      </c>
      <c r="F20" s="24"/>
      <c r="G20" s="5"/>
      <c r="H20" s="15" t="s">
        <v>28</v>
      </c>
      <c r="I20" s="15" t="s">
        <v>28</v>
      </c>
      <c r="J20" s="15"/>
      <c r="K20" s="1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5.75" hidden="false" customHeight="false" outlineLevel="0" collapsed="false">
      <c r="A21" s="12"/>
      <c r="B21" s="12"/>
      <c r="C21" s="14" t="s">
        <v>14</v>
      </c>
      <c r="D21" s="14" t="n">
        <v>0.878</v>
      </c>
      <c r="E21" s="14" t="s">
        <v>28</v>
      </c>
      <c r="F21" s="24"/>
      <c r="G21" s="5"/>
      <c r="H21" s="15"/>
      <c r="I21" s="15"/>
      <c r="J21" s="15"/>
      <c r="K21" s="1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5.75" hidden="false" customHeight="true" outlineLevel="0" collapsed="false">
      <c r="A22" s="12" t="n">
        <v>11</v>
      </c>
      <c r="B22" s="13" t="s">
        <v>29</v>
      </c>
      <c r="C22" s="14" t="s">
        <v>13</v>
      </c>
      <c r="D22" s="14" t="n">
        <v>0.392</v>
      </c>
      <c r="E22" s="14" t="n">
        <v>0.23</v>
      </c>
      <c r="F22" s="24"/>
      <c r="G22" s="5"/>
      <c r="H22" s="15" t="s">
        <v>28</v>
      </c>
      <c r="I22" s="15" t="s">
        <v>28</v>
      </c>
      <c r="J22" s="1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5.75" hidden="false" customHeight="false" outlineLevel="0" collapsed="false">
      <c r="A23" s="12"/>
      <c r="B23" s="12"/>
      <c r="C23" s="14" t="s">
        <v>14</v>
      </c>
      <c r="D23" s="14" t="n">
        <v>0.935</v>
      </c>
      <c r="E23" s="14" t="s">
        <v>28</v>
      </c>
      <c r="F23" s="24"/>
      <c r="G23" s="5"/>
      <c r="H23" s="15"/>
      <c r="I23" s="15"/>
      <c r="J23" s="1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5.75" hidden="false" customHeight="false" outlineLevel="0" collapsed="false">
      <c r="A24" s="5"/>
      <c r="B24" s="5"/>
      <c r="C24" s="5"/>
      <c r="D24" s="5"/>
      <c r="E24" s="5"/>
      <c r="F24" s="2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5.75" hidden="false" customHeight="false" outlineLevel="0" collapsed="false">
      <c r="A25" s="5"/>
      <c r="B25" s="5"/>
      <c r="C25" s="24" t="s">
        <v>30</v>
      </c>
      <c r="D25" s="24" t="n">
        <f aca="false">MAX(D4,D6,D8,D10,D12,D14,D16,D18,D21,D23)</f>
        <v>1.061</v>
      </c>
      <c r="E25" s="24" t="n">
        <f aca="false">MAX(E5,E7,E9,E11,E13,E15,E17,E19)</f>
        <v>0.47</v>
      </c>
      <c r="F25" s="24" t="n">
        <f aca="false">AVERAGE(F4,F6,F8,F10,F12,F14,F16,F18)</f>
        <v>1.402425338</v>
      </c>
      <c r="G25" s="5" t="s">
        <v>31</v>
      </c>
      <c r="H25" s="5"/>
      <c r="I25" s="5"/>
      <c r="J25" s="26" t="n">
        <f aca="false">AVERAGE(J4:J19)</f>
        <v>0.2047832854</v>
      </c>
      <c r="K25" s="27" t="s">
        <v>31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5.75" hidden="false" customHeight="false" outlineLevel="0" collapsed="false">
      <c r="A26" s="5"/>
      <c r="B26" s="5"/>
      <c r="C26" s="24" t="s">
        <v>32</v>
      </c>
      <c r="D26" s="24" t="n">
        <f aca="false">AVERAGE(D4,D6,D8,D10,D12,D14,D16,D18,D21,D23)</f>
        <v>0.7395</v>
      </c>
      <c r="E26" s="24" t="n">
        <f aca="false">AVERAGE(E5,E7,E9,E11,E13,E15,E17,E19)</f>
        <v>0.42</v>
      </c>
      <c r="F26" s="24" t="n">
        <f aca="false">AVERAGE(F4,F6,F8,F14,F18)</f>
        <v>1.74080412</v>
      </c>
      <c r="G26" s="5" t="s">
        <v>33</v>
      </c>
      <c r="H26" s="5"/>
      <c r="I26" s="5"/>
      <c r="J26" s="24" t="n">
        <f aca="false">AVERAGE(J4,J6,J8,J14,J18)</f>
        <v>0.2387672267</v>
      </c>
      <c r="K26" s="28" t="s">
        <v>33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5.75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28.35" hidden="false" customHeight="false" outlineLevel="0" collapsed="false">
      <c r="A28" s="4" t="s">
        <v>34</v>
      </c>
      <c r="B28" s="2" t="s">
        <v>1</v>
      </c>
      <c r="C28" s="2"/>
      <c r="D28" s="3" t="s">
        <v>2</v>
      </c>
      <c r="E28" s="3" t="s">
        <v>3</v>
      </c>
      <c r="F28" s="4" t="s">
        <v>4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26.85" hidden="false" customHeight="false" outlineLevel="0" collapsed="false">
      <c r="A29" s="4" t="n">
        <v>1</v>
      </c>
      <c r="B29" s="24" t="s">
        <v>35</v>
      </c>
      <c r="C29" s="24"/>
      <c r="D29" s="24" t="n">
        <v>0.544</v>
      </c>
      <c r="E29" s="29" t="s">
        <v>36</v>
      </c>
      <c r="F29" s="30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26.85" hidden="false" customHeight="false" outlineLevel="0" collapsed="false">
      <c r="A30" s="4" t="n">
        <v>2</v>
      </c>
      <c r="B30" s="24" t="s">
        <v>37</v>
      </c>
      <c r="C30" s="24"/>
      <c r="D30" s="24" t="n">
        <v>0.54</v>
      </c>
      <c r="E30" s="29" t="s">
        <v>38</v>
      </c>
      <c r="F30" s="30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5.7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26.85" hidden="false" customHeight="false" outlineLevel="0" collapsed="false">
      <c r="A32" s="4" t="s">
        <v>39</v>
      </c>
      <c r="B32" s="4" t="s">
        <v>40</v>
      </c>
      <c r="C32" s="4" t="s">
        <v>41</v>
      </c>
      <c r="D32" s="4" t="s">
        <v>42</v>
      </c>
      <c r="E32" s="4" t="s">
        <v>43</v>
      </c>
      <c r="F32" s="5" t="s">
        <v>44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5.75" hidden="false" customHeight="false" outlineLevel="0" collapsed="false">
      <c r="A33" s="31" t="n">
        <f aca="false">AVERAGE(E36:E40,E42:E48)</f>
        <v>1.082521903</v>
      </c>
      <c r="B33" s="32" t="n">
        <v>-2.41290426527253</v>
      </c>
      <c r="C33" s="32" t="n">
        <v>2.46236421115212</v>
      </c>
      <c r="D33" s="24" t="n">
        <f aca="false">A33*B33</f>
        <v>-2.612021716</v>
      </c>
      <c r="E33" s="24" t="n">
        <f aca="false">A33*C33</f>
        <v>2.665563191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customFormat="false" ht="15.7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26.85" hidden="false" customHeight="false" outlineLevel="0" collapsed="false">
      <c r="A35" s="4" t="s">
        <v>45</v>
      </c>
      <c r="B35" s="4" t="s">
        <v>46</v>
      </c>
      <c r="C35" s="4" t="s">
        <v>47</v>
      </c>
      <c r="D35" s="4" t="s">
        <v>48</v>
      </c>
      <c r="E35" s="4" t="s">
        <v>49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5.75" hidden="false" customHeight="false" outlineLevel="0" collapsed="false">
      <c r="A36" s="33" t="n">
        <v>1353.60000000003</v>
      </c>
      <c r="B36" s="33" t="n">
        <f aca="false">A36*2*PI()/360</f>
        <v>23.6247767549958</v>
      </c>
      <c r="C36" s="33" t="n">
        <f aca="false">B36*$J$26</f>
        <v>5.64082242719696</v>
      </c>
      <c r="D36" s="30" t="n">
        <f aca="false">C36*$D$26</f>
        <v>4.17138818491216</v>
      </c>
      <c r="E36" s="30" t="n">
        <f aca="false">D36*$J$26</f>
        <v>0.995990788400622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5.75" hidden="false" customHeight="false" outlineLevel="0" collapsed="false">
      <c r="A37" s="33" t="n">
        <v>1440.00000000003</v>
      </c>
      <c r="B37" s="33" t="n">
        <f aca="false">A37*2*PI()/360</f>
        <v>25.1327412287189</v>
      </c>
      <c r="C37" s="33" t="n">
        <f aca="false">B37*$J$26</f>
        <v>6.00087492254996</v>
      </c>
      <c r="D37" s="30" t="n">
        <f aca="false">C37*$D$26</f>
        <v>4.43764700522569</v>
      </c>
      <c r="E37" s="30" t="n">
        <f aca="false">D37*$J$26</f>
        <v>1.0595646685113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5.75" hidden="false" customHeight="false" outlineLevel="0" collapsed="false">
      <c r="A38" s="33" t="n">
        <v>1411.2</v>
      </c>
      <c r="B38" s="33" t="n">
        <f aca="false">A38*2*PI()/360</f>
        <v>24.630086404144</v>
      </c>
      <c r="C38" s="33" t="n">
        <f aca="false">B38*$J$26</f>
        <v>5.88085742409883</v>
      </c>
      <c r="D38" s="30" t="n">
        <f aca="false">C38*$D$26</f>
        <v>4.34889406512109</v>
      </c>
      <c r="E38" s="30" t="n">
        <f aca="false">D38*$J$26</f>
        <v>1.03837337514105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5.75" hidden="false" customHeight="false" outlineLevel="0" collapsed="false">
      <c r="A39" s="33" t="n">
        <v>1367.99999999994</v>
      </c>
      <c r="B39" s="33" t="n">
        <f aca="false">A39*2*PI()/360</f>
        <v>23.8761041672814</v>
      </c>
      <c r="C39" s="33" t="n">
        <f aca="false">B39*$J$26</f>
        <v>5.70083117642209</v>
      </c>
      <c r="D39" s="30" t="n">
        <f aca="false">C39*$D$26</f>
        <v>4.21576465496413</v>
      </c>
      <c r="E39" s="30" t="n">
        <f aca="false">D39*$J$26</f>
        <v>1.00658643508567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5.75" hidden="false" customHeight="false" outlineLevel="0" collapsed="false">
      <c r="A40" s="33" t="n">
        <v>1108.80000000003</v>
      </c>
      <c r="B40" s="33" t="n">
        <f aca="false">A40*2*PI()/360</f>
        <v>19.3522107461137</v>
      </c>
      <c r="C40" s="33" t="n">
        <f aca="false">B40*$J$26</f>
        <v>4.62067369036349</v>
      </c>
      <c r="D40" s="30" t="n">
        <f aca="false">C40*$D$26</f>
        <v>3.4169881940238</v>
      </c>
      <c r="E40" s="30" t="n">
        <f aca="false">D40*$J$26</f>
        <v>0.815864794753705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5.75" hidden="false" customHeight="false" outlineLevel="0" collapsed="false">
      <c r="A41" s="33" t="n">
        <v>1987.19999999991</v>
      </c>
      <c r="B41" s="33" t="n">
        <f aca="false">A41*2*PI()/360</f>
        <v>34.6831828956297</v>
      </c>
      <c r="C41" s="33" t="n">
        <f aca="false">B41*$J$26</f>
        <v>8.28120739311839</v>
      </c>
      <c r="D41" s="30" t="n">
        <f aca="false">C41*$D$26</f>
        <v>6.12395286721105</v>
      </c>
      <c r="E41" s="30" t="n">
        <f aca="false">D41*$J$26</f>
        <v>1.4621992425455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5.75" hidden="false" customHeight="false" outlineLevel="0" collapsed="false">
      <c r="A42" s="33" t="n">
        <v>1612.79999999995</v>
      </c>
      <c r="B42" s="33" t="n">
        <f aca="false">A42*2*PI()/360</f>
        <v>28.1486701761637</v>
      </c>
      <c r="C42" s="33" t="n">
        <f aca="false">B42*$J$26</f>
        <v>6.7209799132556</v>
      </c>
      <c r="D42" s="30" t="n">
        <f aca="false">C42*$D$26</f>
        <v>4.97016464585252</v>
      </c>
      <c r="E42" s="30" t="n">
        <f aca="false">D42*$J$26</f>
        <v>1.18671242873259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5.75" hidden="false" customHeight="false" outlineLevel="0" collapsed="false">
      <c r="A43" s="33" t="n">
        <v>1511.99999999988</v>
      </c>
      <c r="B43" s="33" t="n">
        <f aca="false">A43*2*PI()/360</f>
        <v>26.3893782901522</v>
      </c>
      <c r="C43" s="33" t="n">
        <f aca="false">B43*$J$26</f>
        <v>6.30091866867682</v>
      </c>
      <c r="D43" s="30" t="n">
        <f aca="false">C43*$D$26</f>
        <v>4.65952935548651</v>
      </c>
      <c r="E43" s="30" t="n">
        <f aca="false">D43*$J$26</f>
        <v>1.11254290193675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5.75" hidden="false" customHeight="false" outlineLevel="0" collapsed="false">
      <c r="A44" s="33" t="n">
        <v>1555.20000000004</v>
      </c>
      <c r="B44" s="33" t="n">
        <f aca="false">A44*2*PI()/360</f>
        <v>27.1433605270165</v>
      </c>
      <c r="C44" s="33" t="n">
        <f aca="false">B44*$J$26</f>
        <v>6.48094491635398</v>
      </c>
      <c r="D44" s="30" t="n">
        <f aca="false">C44*$D$26</f>
        <v>4.79265876564377</v>
      </c>
      <c r="E44" s="30" t="n">
        <f aca="false">D44*$J$26</f>
        <v>1.14432984199221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5.75" hidden="false" customHeight="false" outlineLevel="0" collapsed="false">
      <c r="A45" s="33" t="n">
        <v>1598.40000000007</v>
      </c>
      <c r="B45" s="33" t="n">
        <f aca="false">A45*2*PI()/360</f>
        <v>27.8973427638786</v>
      </c>
      <c r="C45" s="33" t="n">
        <f aca="false">B45*$J$26</f>
        <v>6.6609711640306</v>
      </c>
      <c r="D45" s="30" t="n">
        <f aca="false">C45*$D$26</f>
        <v>4.92578817580063</v>
      </c>
      <c r="E45" s="30" t="n">
        <f aca="false">D45*$J$26</f>
        <v>1.17611678204757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5.75" hidden="false" customHeight="false" outlineLevel="0" collapsed="false">
      <c r="A46" s="33" t="n">
        <v>1584</v>
      </c>
      <c r="B46" s="33" t="n">
        <f aca="false">A46*2*PI()/360</f>
        <v>27.6460153515902</v>
      </c>
      <c r="C46" s="33" t="n">
        <f aca="false">B46*$J$26</f>
        <v>6.60096241480481</v>
      </c>
      <c r="D46" s="30" t="n">
        <f aca="false">C46*$D$26</f>
        <v>4.88141170574816</v>
      </c>
      <c r="E46" s="30" t="n">
        <f aca="false">D46*$J$26</f>
        <v>1.1655211353624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5.75" hidden="false" customHeight="false" outlineLevel="0" collapsed="false">
      <c r="A47" s="33" t="n">
        <v>1670.40000000001</v>
      </c>
      <c r="B47" s="33" t="n">
        <f aca="false">A47*2*PI()/360</f>
        <v>29.1539798253135</v>
      </c>
      <c r="C47" s="33" t="n">
        <f aca="false">B47*$J$26</f>
        <v>6.96101491015785</v>
      </c>
      <c r="D47" s="30" t="n">
        <f aca="false">C47*$D$26</f>
        <v>5.14767052606173</v>
      </c>
      <c r="E47" s="30" t="n">
        <f aca="false">D47*$J$26</f>
        <v>1.22909501547309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5.75" hidden="false" customHeight="false" outlineLevel="0" collapsed="false">
      <c r="A48" s="33" t="n">
        <v>1440.00000000003</v>
      </c>
      <c r="B48" s="33" t="n">
        <f aca="false">A48*2*PI()/360</f>
        <v>25.1327412287189</v>
      </c>
      <c r="C48" s="33" t="n">
        <f aca="false">B48*$J$26</f>
        <v>6.00087492254996</v>
      </c>
      <c r="D48" s="30" t="n">
        <f aca="false">C48*$D$26</f>
        <v>4.43764700522569</v>
      </c>
      <c r="E48" s="30" t="n">
        <f aca="false">D48*$J$26</f>
        <v>1.0595646685113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5.75" hidden="false" customHeight="false" outlineLevel="0" collapsed="false">
      <c r="A49" s="34"/>
      <c r="B49" s="34"/>
      <c r="C49" s="34"/>
      <c r="D49" s="5"/>
      <c r="E49" s="5" t="n">
        <f aca="false">AVERAGE(E36:E48)</f>
        <v>1.111727852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5.75" hidden="false" customHeight="false" outlineLevel="0" collapsed="false">
      <c r="A50" s="35"/>
      <c r="B50" s="35"/>
      <c r="C50" s="3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26.85" hidden="false" customHeight="false" outlineLevel="0" collapsed="false">
      <c r="A51" s="4" t="s">
        <v>39</v>
      </c>
      <c r="B51" s="4" t="s">
        <v>40</v>
      </c>
      <c r="C51" s="4" t="s">
        <v>41</v>
      </c>
      <c r="D51" s="4" t="s">
        <v>42</v>
      </c>
      <c r="E51" s="4" t="s">
        <v>43</v>
      </c>
      <c r="F51" s="5" t="s">
        <v>50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5.75" hidden="false" customHeight="false" outlineLevel="0" collapsed="false">
      <c r="A52" s="31" t="n">
        <f aca="false">AVERAGE(E55:E59,E61:E67)</f>
        <v>0.07583580954</v>
      </c>
      <c r="B52" s="32" t="n">
        <v>-2.41290426527253</v>
      </c>
      <c r="C52" s="32" t="n">
        <v>2.46236421115212</v>
      </c>
      <c r="D52" s="24" t="n">
        <f aca="false">A52*B52</f>
        <v>-0.1829845483</v>
      </c>
      <c r="E52" s="24" t="n">
        <f aca="false">A52*C52</f>
        <v>0.1867353833</v>
      </c>
      <c r="F52" s="2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5.75" hidden="false" customHeight="false" outlineLevel="0" collapsed="false">
      <c r="A53" s="25" t="n">
        <f aca="false">A52*1000</f>
        <v>75.83580954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26.85" hidden="false" customHeight="false" outlineLevel="0" collapsed="false">
      <c r="A54" s="5"/>
      <c r="B54" s="4" t="s">
        <v>51</v>
      </c>
      <c r="C54" s="4" t="s">
        <v>47</v>
      </c>
      <c r="D54" s="4" t="s">
        <v>48</v>
      </c>
      <c r="E54" s="4" t="s">
        <v>52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5.75" hidden="false" customHeight="false" outlineLevel="0" collapsed="false">
      <c r="A55" s="5"/>
      <c r="B55" s="33" t="n">
        <v>1.34313408387345</v>
      </c>
      <c r="C55" s="33" t="n">
        <f aca="false">B55*$J$26</f>
        <v>0.320696400292709</v>
      </c>
      <c r="D55" s="30" t="n">
        <f aca="false">C55*$D$26</f>
        <v>0.237154988016458</v>
      </c>
      <c r="E55" s="30" t="n">
        <f aca="false">D55*$J$26</f>
        <v>0.0566248387867615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5.75" hidden="false" customHeight="false" outlineLevel="0" collapsed="false">
      <c r="A56" s="5"/>
      <c r="B56" s="33" t="n">
        <v>1.84148089479742</v>
      </c>
      <c r="C56" s="33" t="n">
        <f aca="false">B56*$J$26</f>
        <v>0.439685286271814</v>
      </c>
      <c r="D56" s="30" t="n">
        <f aca="false">C56*$D$26</f>
        <v>0.325147269198007</v>
      </c>
      <c r="E56" s="30" t="n">
        <f aca="false">D56*$J$26</f>
        <v>0.0776345117354864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5.75" hidden="false" customHeight="false" outlineLevel="0" collapsed="false">
      <c r="A57" s="5"/>
      <c r="B57" s="33" t="n">
        <v>2.61372376835701</v>
      </c>
      <c r="C57" s="33" t="n">
        <f aca="false">B57*$J$26</f>
        <v>0.624071575530477</v>
      </c>
      <c r="D57" s="30" t="n">
        <f aca="false">C57*$D$26</f>
        <v>0.461500930104787</v>
      </c>
      <c r="E57" s="30" t="n">
        <f aca="false">D57*$J$26</f>
        <v>0.110191297200591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5.75" hidden="false" customHeight="false" outlineLevel="0" collapsed="false">
      <c r="A58" s="5"/>
      <c r="B58" s="33" t="n">
        <v>0.923656635791931</v>
      </c>
      <c r="C58" s="33" t="n">
        <f aca="false">B58*$J$26</f>
        <v>0.220538933351091</v>
      </c>
      <c r="D58" s="30" t="n">
        <f aca="false">C58*$D$26</f>
        <v>0.163088541213132</v>
      </c>
      <c r="E58" s="30" t="n">
        <f aca="false">D58*$J$26</f>
        <v>0.0389401986920082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5.75" hidden="false" customHeight="false" outlineLevel="0" collapsed="false">
      <c r="A59" s="5"/>
      <c r="B59" s="33" t="n">
        <v>-1.20067555713798</v>
      </c>
      <c r="C59" s="33" t="n">
        <f aca="false">B59*$J$26</f>
        <v>-0.286681972944313</v>
      </c>
      <c r="D59" s="30" t="n">
        <f aca="false">C59*$D$26</f>
        <v>-0.212001318992319</v>
      </c>
      <c r="E59" s="30" t="n">
        <f aca="false">D59*$J$26</f>
        <v>-0.0506189669925381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5.75" hidden="false" customHeight="false" outlineLevel="0" collapsed="false">
      <c r="A60" s="5"/>
      <c r="B60" s="33" t="n">
        <v>5.80542665415619</v>
      </c>
      <c r="C60" s="33" t="n">
        <f aca="false">B60*$J$26</f>
        <v>1.38614562202313</v>
      </c>
      <c r="D60" s="30" t="n">
        <f aca="false">C60*$D$26</f>
        <v>1.02505468748611</v>
      </c>
      <c r="E60" s="30" t="n">
        <f aca="false">D60*$J$26</f>
        <v>0.244749464946893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5.75" hidden="false" customHeight="false" outlineLevel="0" collapsed="false">
      <c r="A61" s="5"/>
      <c r="B61" s="33" t="n">
        <v>2.59524638907239</v>
      </c>
      <c r="C61" s="33" t="n">
        <f aca="false">B61*$J$26</f>
        <v>0.619659782922004</v>
      </c>
      <c r="D61" s="30" t="n">
        <f aca="false">C61*$D$26</f>
        <v>0.458238409470822</v>
      </c>
      <c r="E61" s="30" t="n">
        <f aca="false">D61*$J$26</f>
        <v>0.109412314196767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5.75" hidden="false" customHeight="false" outlineLevel="0" collapsed="false">
      <c r="A62" s="5"/>
      <c r="B62" s="33" t="n">
        <v>1.85112299927451</v>
      </c>
      <c r="C62" s="33" t="n">
        <f aca="false">B62*$J$26</f>
        <v>0.441987504817361</v>
      </c>
      <c r="D62" s="30" t="n">
        <f aca="false">C62*$D$26</f>
        <v>0.326849759812438</v>
      </c>
      <c r="E62" s="30" t="n">
        <f aca="false">D62*$J$26</f>
        <v>0.078041010697977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5.75" hidden="false" customHeight="false" outlineLevel="0" collapsed="false">
      <c r="A63" s="5"/>
      <c r="B63" s="33" t="n">
        <v>2.19460032780388</v>
      </c>
      <c r="C63" s="33" t="n">
        <f aca="false">B63*$J$26</f>
        <v>0.523998633984643</v>
      </c>
      <c r="D63" s="30" t="n">
        <f aca="false">C63*$D$26</f>
        <v>0.387496989831644</v>
      </c>
      <c r="E63" s="30" t="n">
        <f aca="false">D63*$J$26</f>
        <v>0.0925215816166997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5.75" hidden="false" customHeight="false" outlineLevel="0" collapsed="false">
      <c r="A64" s="5"/>
      <c r="B64" s="33" t="n">
        <v>2.50401635641544</v>
      </c>
      <c r="C64" s="33" t="n">
        <f aca="false">B64*$J$26</f>
        <v>0.597877041032753</v>
      </c>
      <c r="D64" s="30" t="n">
        <f aca="false">C64*$D$26</f>
        <v>0.442130071843721</v>
      </c>
      <c r="E64" s="30" t="n">
        <f aca="false">D64*$J$26</f>
        <v>0.105566171094797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5.75" hidden="false" customHeight="false" outlineLevel="0" collapsed="false">
      <c r="A65" s="5"/>
      <c r="B65" s="33" t="n">
        <v>2.38256273230782</v>
      </c>
      <c r="C65" s="33" t="n">
        <f aca="false">B65*$J$26</f>
        <v>0.568877896031913</v>
      </c>
      <c r="D65" s="30" t="n">
        <f aca="false">C65*$D$26</f>
        <v>0.420685204115599</v>
      </c>
      <c r="E65" s="30" t="n">
        <f aca="false">D65*$J$26</f>
        <v>0.100445839500405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5.75" hidden="false" customHeight="false" outlineLevel="0" collapsed="false">
      <c r="A66" s="5"/>
      <c r="B66" s="33" t="n">
        <v>3.14675474755369</v>
      </c>
      <c r="C66" s="33" t="n">
        <f aca="false">B66*$J$26</f>
        <v>0.751341904178453</v>
      </c>
      <c r="D66" s="30" t="n">
        <f aca="false">C66*$D$26</f>
        <v>0.555617338139966</v>
      </c>
      <c r="E66" s="30" t="n">
        <f aca="false">D66*$J$26</f>
        <v>0.132663210934116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5.75" hidden="false" customHeight="false" outlineLevel="0" collapsed="false">
      <c r="A67" s="5"/>
      <c r="B67" s="33" t="n">
        <v>1.39016747423038</v>
      </c>
      <c r="C67" s="33" t="n">
        <f aca="false">B67*$J$26</f>
        <v>0.331926432470532</v>
      </c>
      <c r="D67" s="30" t="n">
        <f aca="false">C67*$D$26</f>
        <v>0.245459596811958</v>
      </c>
      <c r="E67" s="30" t="n">
        <f aca="false">D67*$J$26</f>
        <v>0.0586077071976914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5.75" hidden="false" customHeight="false" outlineLevel="0" collapsed="false">
      <c r="A68" s="34"/>
      <c r="B68" s="34"/>
      <c r="C68" s="34"/>
      <c r="D68" s="5"/>
      <c r="E68" s="5" t="n">
        <f aca="false">AVERAGE(E55:E67)</f>
        <v>0.08882916764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5.7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5.7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5.7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5.7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5.7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5.75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5.7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5.7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5.75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5.75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5.75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5.75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5.75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5.7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5.75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5.7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5.75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5.7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5.75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5.75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5.75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5.75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5.75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5.7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5.75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5.75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5.75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5.75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5.75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5.75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5.75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5.75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5.75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5.75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5.75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5.75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5.75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5.75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5.75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5.75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5.75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5.75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5.75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5.75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5.75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5.75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5.75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5.75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5.75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5.75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5.75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5.75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5.75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5.75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5.75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5.75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5.75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5.75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5.75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5.75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5.75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5.75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5.75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5.75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5.75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5.75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5.75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5.75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5.75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5.75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5.75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5.75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5.75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5.75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5.75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5.75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5.75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5.75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5.75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5.75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5.75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5.75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5.75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5.75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5.75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5.75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5.75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5.75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5.75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5.75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5.75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5.75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5.75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5.75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5.75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5.75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5.75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5.75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5.75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5.75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5.75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5.75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5.75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5.75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5.75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5.75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5.75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5.75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5.75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5.75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5.75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5.75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5.75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5.75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5.75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5.75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5.75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5.75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5.75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5.75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5.75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5.75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5.75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5.75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5.75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5.75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5.75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5.75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5.75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5.75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5.75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5.75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5.75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5.75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5.75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5.75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5.75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5.75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5.75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5.75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5.75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5.75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5.75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5.75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5.75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5.75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5.75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5.75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5.75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5.75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5.75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5.75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5.75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5.75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5.75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5.75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5.75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5.75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5.75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5.75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5.75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5.75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5.75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5.75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5.75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5.75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5.75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5.75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5.75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5.75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5.75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5.75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5.75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5.75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5.75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5.75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5.75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5.75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5.75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5.75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5.75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5.75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5.75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5.75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5.75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5.75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5.75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5.75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5.75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5.75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5.75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5.75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5.75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5.75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5.75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5.75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5.75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5.75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5.75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5.75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5.75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5.75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5.75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5.75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5.75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5.75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5.75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5.75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5.75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5.75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5.75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5.75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5.75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5.75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5.75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5.75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5.75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5.75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5.75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5.75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5.75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5.75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5.75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5.75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5.75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5.75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5.75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5.75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5.75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5.75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5.75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5.75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5.75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5.75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5.75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5.75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5.75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5.75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5.75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5.75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5.75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5.75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5.75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5.75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5.75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5.75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5.75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5.75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5.75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5.75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5.75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5.7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5.75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5.7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5.75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5.7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5.75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5.7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5.75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5.75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5.75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5.75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5.75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5.75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5.75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5.75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5.75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5.75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5.75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5.75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5.75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5.75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5.75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5.75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5.75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5.75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5.75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5.75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5.75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5.75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5.75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5.75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5.75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5.75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5.75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5.75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5.75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5.75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5.75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5.75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5.75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5.75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5.75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5.75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5.75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5.75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5.75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5.75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5.75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5.75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5.75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5.75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5.75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5.75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5.75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5.75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5.75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5.75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5.75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5.75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5.75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5.75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5.75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5.75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5.75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5.75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5.75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5.75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5.75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5.75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5.75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5.75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5.75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5.75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5.75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5.75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5.75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5.75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5.75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5.75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5.75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5.75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5.75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5.75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5.75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5.75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5.75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5.75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5.75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5.75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5.75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5.75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5.75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5.75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5.75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5.75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5.75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5.75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5.75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5.75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5.75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5.75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5.75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5.75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5.75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5.75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5.75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5.75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5.75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5.75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5.75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5.75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5.75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5.75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5.75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5.75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5.75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5.75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5.75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5.75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5.75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5.75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5.75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5.75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5.75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5.75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5.75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5.75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5.75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5.75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5.75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5.75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5.75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5.75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5.75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5.75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5.75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5.75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5.75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5.75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5.75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5.75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5.75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5.75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5.75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5.75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5.75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5.75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5.75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5.75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5.7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5.75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5.7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5.75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5.7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5.75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5.7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5.75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5.75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5.75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5.75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5.75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5.75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5.75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5.75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5.75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5.75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5.75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5.75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5.75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5.75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5.75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5.75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5.75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5.75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5.75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5.75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5.75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5.75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5.75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5.75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5.75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5.75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5.75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5.75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5.75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5.75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5.75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5.75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5.75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5.75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5.75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5.75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5.75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5.75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5.75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5.75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5.75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5.75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5.75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5.75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5.75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5.75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5.75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5.75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5.75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5.75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5.75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5.75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5.75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5.75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5.75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5.75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5.75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5.75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5.75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5.75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5.75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5.75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5.75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5.75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5.75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5.75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5.75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5.75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5.75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5.75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5.75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5.75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5.75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5.75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5.75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5.75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5.75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5.75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5.75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5.75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5.75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5.75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5.75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5.75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5.75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5.75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5.75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5.75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5.75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5.75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5.7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5.75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5.75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5.75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5.75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5.75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5.7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5.75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5.7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5.75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5.75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5.75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5.75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5.75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5.75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5.75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5.75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5.75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5.75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5.75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5.75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5.75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5.75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5.75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5.75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5.75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5.75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5.75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5.75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5.75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5.75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5.75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5.75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5.75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5.75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5.75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5.75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5.75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5.75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5.75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5.75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5.75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5.75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5.75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5.75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5.75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5.75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5.75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5.75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5.75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5.75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5.75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5.75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5.75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5.75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5.75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5.75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5.75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5.75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5.75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5.75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5.75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5.75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5.75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5.75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5.75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5.75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5.75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5.75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5.75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5.75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5.75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5.75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5.75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5.75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5.75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5.75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5.75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5.75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5.75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5.75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5.75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5.75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5.75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5.75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5.75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5.75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5.75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5.75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5.75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5.75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5.75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5.75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5.75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5.75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5.75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5.75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5.75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5.75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5.75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5.75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5.75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5.75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5.75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5.75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5.75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5.75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5.75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5.75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5.75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5.75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5.75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5.75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5.75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5.75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5.75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5.75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5.75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5.75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5.75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5.75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5.75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5.75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5.75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5.75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5.75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5.75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5.75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5.75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5.75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5.75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5.75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5.75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5.75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5.75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5.75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5.7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5.7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5.7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5.7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5.7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5.7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5.7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5.7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5.7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5.7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5.7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5.7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5.7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5.7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5.7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5.7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5.7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5.7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5.7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5.7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5.7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5.7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5.7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5.7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5.7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5.7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5.7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5.7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5.7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5.7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5.7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5.7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5.7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5.7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5.7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5.7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5.7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5.7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5.7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5.7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5.7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5.7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5.7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5.7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5.7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5.7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5.7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5.7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5.7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5.7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5.7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5.7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5.7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5.7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5.7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5.7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5.7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5.7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5.7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5.7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5.7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5.7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customFormat="false" ht="15.7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customFormat="false" ht="15.7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customFormat="false" ht="15.7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customFormat="false" ht="15.7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customFormat="false" ht="15.7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customFormat="false" ht="15.7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customFormat="false" ht="15.7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customFormat="false" ht="15.7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customFormat="false" ht="15.7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customFormat="false" ht="15.7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customFormat="false" ht="15.7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customFormat="false" ht="15.7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customFormat="false" ht="15.7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customFormat="false" ht="15.7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customFormat="false" ht="15.7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customFormat="false" ht="15.7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customFormat="false" ht="15.7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customFormat="false" ht="15.7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customFormat="false" ht="15.7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customFormat="false" ht="15.7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customFormat="false" ht="15.7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customFormat="false" ht="15.7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customFormat="false" ht="15.7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customFormat="false" ht="15.7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customFormat="false" ht="15.7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customFormat="false" ht="15.7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customFormat="false" ht="15.7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customFormat="false" ht="15.7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customFormat="false" ht="15.7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customFormat="false" ht="15.7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customFormat="false" ht="15.7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customFormat="false" ht="15.7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customFormat="false" ht="15.7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customFormat="false" ht="15.7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customFormat="false" ht="15.7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customFormat="false" ht="15.7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customFormat="false" ht="15.7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customFormat="false" ht="15.7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customFormat="false" ht="15.7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customFormat="false" ht="15.7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customFormat="false" ht="15.7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customFormat="false" ht="15.7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customFormat="false" ht="15.7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customFormat="false" ht="15.7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customFormat="false" ht="15.7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customFormat="false" ht="15.7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customFormat="false" ht="15.7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customFormat="false" ht="15.7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customFormat="false" ht="15.7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customFormat="false" ht="15.7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customFormat="false" ht="15.7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customFormat="false" ht="15.7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customFormat="false" ht="15.7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customFormat="false" ht="15.7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customFormat="false" ht="15.7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customFormat="false" ht="15.7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customFormat="false" ht="15.7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customFormat="false" ht="15.7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customFormat="false" ht="15.7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customFormat="false" ht="15.7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customFormat="false" ht="15.7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customFormat="false" ht="15.7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customFormat="false" ht="15.7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customFormat="false" ht="15.7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customFormat="false" ht="15.7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customFormat="false" ht="15.7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customFormat="false" ht="15.7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customFormat="false" ht="15.7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customFormat="false" ht="15.7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customFormat="false" ht="15.7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customFormat="false" ht="15.7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customFormat="false" ht="15.7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customFormat="false" ht="15.7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customFormat="false" ht="15.7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customFormat="false" ht="15.7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customFormat="false" ht="15.7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customFormat="false" ht="15.7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customFormat="false" ht="15.7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customFormat="false" ht="15.7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customFormat="false" ht="15.7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customFormat="false" ht="15.7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customFormat="false" ht="15.7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customFormat="false" ht="15.7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customFormat="false" ht="15.7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customFormat="false" ht="15.7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customFormat="false" ht="15.7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customFormat="false" ht="15.7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customFormat="false" ht="15.7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customFormat="false" ht="15.7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customFormat="false" ht="15.7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customFormat="false" ht="15.7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customFormat="false" ht="15.7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customFormat="false" ht="15.7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customFormat="false" ht="15.7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customFormat="false" ht="15.7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customFormat="false" ht="15.7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customFormat="false" ht="15.7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customFormat="false" ht="15.7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customFormat="false" ht="15.7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customFormat="false" ht="15.7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customFormat="false" ht="15.7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customFormat="false" ht="15.7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customFormat="false" ht="15.7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customFormat="false" ht="15.7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customFormat="false" ht="15.7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customFormat="false" ht="15.7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customFormat="false" ht="15.7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customFormat="false" ht="15.7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customFormat="false" ht="15.7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customFormat="false" ht="15.7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customFormat="false" ht="15.7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customFormat="false" ht="15.7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customFormat="false" ht="15.7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customFormat="false" ht="15.7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customFormat="false" ht="15.7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customFormat="false" ht="15.7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customFormat="false" ht="15.7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customFormat="false" ht="15.7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customFormat="false" ht="15.7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customFormat="false" ht="15.7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customFormat="false" ht="15.7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customFormat="false" ht="15.7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customFormat="false" ht="15.7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customFormat="false" ht="15.7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customFormat="false" ht="15.7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customFormat="false" ht="15.7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customFormat="false" ht="15.7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customFormat="false" ht="15.7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customFormat="false" ht="15.7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customFormat="false" ht="15.7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customFormat="false" ht="15.7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customFormat="false" ht="15.7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customFormat="false" ht="15.7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customFormat="false" ht="15.7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customFormat="false" ht="15.7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customFormat="false" ht="15.7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customFormat="false" ht="15.7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customFormat="false" ht="15.7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customFormat="false" ht="15.7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customFormat="false" ht="15.7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customFormat="false" ht="15.7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customFormat="false" ht="15.7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customFormat="false" ht="15.7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customFormat="false" ht="15.7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customFormat="false" ht="15.7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customFormat="false" ht="15.7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customFormat="false" ht="15.7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customFormat="false" ht="15.7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customFormat="false" ht="15.7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customFormat="false" ht="15.7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customFormat="false" ht="15.7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customFormat="false" ht="15.7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customFormat="false" ht="15.7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customFormat="false" ht="15.7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customFormat="false" ht="15.7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customFormat="false" ht="15.7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customFormat="false" ht="15.7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customFormat="false" ht="15.7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customFormat="false" ht="15.7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customFormat="false" ht="15.7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customFormat="false" ht="15.7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customFormat="false" ht="15.7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customFormat="false" ht="15.7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customFormat="false" ht="15.7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customFormat="false" ht="15.7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customFormat="false" ht="15.7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customFormat="false" ht="15.7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customFormat="false" ht="15.7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customFormat="false" ht="15.7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customFormat="false" ht="15.7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customFormat="false" ht="15.7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customFormat="false" ht="15.7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customFormat="false" ht="15.7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customFormat="false" ht="15.7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customFormat="false" ht="15.7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customFormat="false" ht="15.7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customFormat="false" ht="15.7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customFormat="false" ht="15.7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customFormat="false" ht="15.7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customFormat="false" ht="15.7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customFormat="false" ht="15.7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customFormat="false" ht="15.7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customFormat="false" ht="15.7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customFormat="false" ht="15.7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customFormat="false" ht="15.7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customFormat="false" ht="15.7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customFormat="false" ht="15.7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customFormat="false" ht="15.7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customFormat="false" ht="15.7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customFormat="false" ht="15.7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customFormat="false" ht="15.7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customFormat="false" ht="15.7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customFormat="false" ht="15.7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customFormat="false" ht="15.7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customFormat="false" ht="15.7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customFormat="false" ht="15.7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customFormat="false" ht="15.7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customFormat="false" ht="15.7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customFormat="false" ht="15.7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customFormat="false" ht="15.7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customFormat="false" ht="15.7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customFormat="false" ht="15.7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customFormat="false" ht="15.7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customFormat="false" ht="15.7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customFormat="false" ht="15.7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customFormat="false" ht="15.7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customFormat="false" ht="15.7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customFormat="false" ht="15.7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customFormat="false" ht="15.7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customFormat="false" ht="15.7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customFormat="false" ht="15.7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customFormat="false" ht="15.7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customFormat="false" ht="15.7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customFormat="false" ht="15.7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customFormat="false" ht="15.7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customFormat="false" ht="15.7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customFormat="false" ht="15.7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customFormat="false" ht="15.7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customFormat="false" ht="15.7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customFormat="false" ht="15.7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customFormat="false" ht="15.7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customFormat="false" ht="15.75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customFormat="false" ht="15.75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customFormat="false" ht="15.75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customFormat="false" ht="15.75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customFormat="false" ht="15.75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customFormat="false" ht="15.75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customFormat="false" ht="15.75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customFormat="false" ht="15.75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customFormat="false" ht="15.75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customFormat="false" ht="15.75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customFormat="false" ht="15.75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customFormat="false" ht="15.75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customFormat="false" ht="15.75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customFormat="false" ht="15.75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customFormat="false" ht="15.75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customFormat="false" ht="15.75" hidden="false" customHeight="fals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89">
    <mergeCell ref="B1:C1"/>
    <mergeCell ref="A2:A3"/>
    <mergeCell ref="B2:B3"/>
    <mergeCell ref="F2:F3"/>
    <mergeCell ref="H2:H3"/>
    <mergeCell ref="I2:I3"/>
    <mergeCell ref="J2:J3"/>
    <mergeCell ref="K2:K3"/>
    <mergeCell ref="L2:L3"/>
    <mergeCell ref="M2:M3"/>
    <mergeCell ref="N2:N3"/>
    <mergeCell ref="A4:A5"/>
    <mergeCell ref="B4:B5"/>
    <mergeCell ref="D4:D5"/>
    <mergeCell ref="F4:F5"/>
    <mergeCell ref="H4:H5"/>
    <mergeCell ref="I4:I5"/>
    <mergeCell ref="J4:J5"/>
    <mergeCell ref="K4:K5"/>
    <mergeCell ref="A6:A7"/>
    <mergeCell ref="B6:B7"/>
    <mergeCell ref="D6:D7"/>
    <mergeCell ref="F6:F7"/>
    <mergeCell ref="H6:H7"/>
    <mergeCell ref="I6:I7"/>
    <mergeCell ref="J6:J7"/>
    <mergeCell ref="K6:K7"/>
    <mergeCell ref="A8:A9"/>
    <mergeCell ref="B8:B9"/>
    <mergeCell ref="D8:D9"/>
    <mergeCell ref="F8:F9"/>
    <mergeCell ref="H8:H9"/>
    <mergeCell ref="I8:I9"/>
    <mergeCell ref="J8:J9"/>
    <mergeCell ref="K8:K9"/>
    <mergeCell ref="A10:A11"/>
    <mergeCell ref="B10:B11"/>
    <mergeCell ref="D10:D11"/>
    <mergeCell ref="F10:F11"/>
    <mergeCell ref="H10:H11"/>
    <mergeCell ref="I10:I11"/>
    <mergeCell ref="J10:J11"/>
    <mergeCell ref="K10:K11"/>
    <mergeCell ref="A12:A13"/>
    <mergeCell ref="B12:B13"/>
    <mergeCell ref="D12:D13"/>
    <mergeCell ref="F12:F13"/>
    <mergeCell ref="H12:H13"/>
    <mergeCell ref="I12:I13"/>
    <mergeCell ref="J12:J13"/>
    <mergeCell ref="K12:K13"/>
    <mergeCell ref="A14:A15"/>
    <mergeCell ref="B14:B15"/>
    <mergeCell ref="D14:D15"/>
    <mergeCell ref="F14:F15"/>
    <mergeCell ref="H14:H15"/>
    <mergeCell ref="I14:I15"/>
    <mergeCell ref="J14:J15"/>
    <mergeCell ref="K14:K15"/>
    <mergeCell ref="A16:A17"/>
    <mergeCell ref="B16:B17"/>
    <mergeCell ref="D16:D17"/>
    <mergeCell ref="F16:F17"/>
    <mergeCell ref="H16:H17"/>
    <mergeCell ref="I16:I17"/>
    <mergeCell ref="J16:J17"/>
    <mergeCell ref="K16:K17"/>
    <mergeCell ref="A18:A19"/>
    <mergeCell ref="B18:B19"/>
    <mergeCell ref="D18:D19"/>
    <mergeCell ref="F18:F19"/>
    <mergeCell ref="H18:H19"/>
    <mergeCell ref="I18:I19"/>
    <mergeCell ref="J18:J19"/>
    <mergeCell ref="K18:K19"/>
    <mergeCell ref="A20:A21"/>
    <mergeCell ref="B20:B21"/>
    <mergeCell ref="H20:H21"/>
    <mergeCell ref="I20:I21"/>
    <mergeCell ref="J20:J21"/>
    <mergeCell ref="K20:K21"/>
    <mergeCell ref="A22:A23"/>
    <mergeCell ref="B22:B23"/>
    <mergeCell ref="H22:H23"/>
    <mergeCell ref="I22:I23"/>
    <mergeCell ref="J22:J23"/>
    <mergeCell ref="B28:C28"/>
    <mergeCell ref="B29:C29"/>
    <mergeCell ref="B30:C3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2021-09-29T22:45:29Z</dcterms:modified>
  <cp:revision>3</cp:revision>
  <dc:subject/>
  <dc:title/>
</cp:coreProperties>
</file>