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 Options" sheetId="1" state="visible" r:id="rId2"/>
  </sheets>
  <definedNames>
    <definedName function="false" hidden="false" localSheetId="0" name="Z_50D4BDC4_E868_41C5_9D63_4E9AB4EC3EDA_.wvu.FilterData" vbProcedure="false">'Motor Options'!$A$3:$AE$55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<sst xmlns="http://schemas.openxmlformats.org/spreadsheetml/2006/main" count="204" uniqueCount="93">
  <si>
    <t xml:space="preserve">Format legend:</t>
  </si>
  <si>
    <t xml:space="preserve">Row checked by Bill</t>
  </si>
  <si>
    <t xml:space="preserve">inferred/calculated spec</t>
  </si>
  <si>
    <t xml:space="preserve">vendor spec</t>
  </si>
  <si>
    <t xml:space="preserve">~ = unknown</t>
  </si>
  <si>
    <t xml:space="preserve">guess based on similar product</t>
  </si>
  <si>
    <t xml:space="preserve">Normalized (1-normal for undesirable)</t>
  </si>
  <si>
    <t xml:space="preserve">Vendor</t>
  </si>
  <si>
    <t xml:space="preserve">Name</t>
  </si>
  <si>
    <t xml:space="preserve">Rated Voltage (V)</t>
  </si>
  <si>
    <t xml:space="preserve">Rated Current (A)</t>
  </si>
  <si>
    <t xml:space="preserve">Peak Current (A)</t>
  </si>
  <si>
    <t xml:space="preserve">Power (W)</t>
  </si>
  <si>
    <t xml:space="preserve">Stall Current (A)</t>
  </si>
  <si>
    <t xml:space="preserve">Rwinding (Ω)</t>
  </si>
  <si>
    <t xml:space="preserve">Rated τ (Nm)</t>
  </si>
  <si>
    <t xml:space="preserve">Peak τ (Nm)</t>
  </si>
  <si>
    <t xml:space="preserve">Stall τ (Nm)</t>
  </si>
  <si>
    <t xml:space="preserve">Rated ω (rpm)</t>
  </si>
  <si>
    <t xml:space="preserve">Free ω (rpm)</t>
  </si>
  <si>
    <t xml:space="preserve">Kv (rpm/V)</t>
  </si>
  <si>
    <t xml:space="preserve">Reduction</t>
  </si>
  <si>
    <t xml:space="preserve">MOI (g*cm²)</t>
  </si>
  <si>
    <t xml:space="preserve">Pole Pairs</t>
  </si>
  <si>
    <t xml:space="preserve">Mass (g)</t>
  </si>
  <si>
    <t xml:space="preserve">Price</t>
  </si>
  <si>
    <t xml:space="preserve">Stall τ to weight (Nm/kg)</t>
  </si>
  <si>
    <t xml:space="preserve">Stall loss (W)</t>
  </si>
  <si>
    <t xml:space="preserve">Effective Km</t>
  </si>
  <si>
    <t xml:space="preserve">Notes</t>
  </si>
  <si>
    <t xml:space="preserve">Average normal metric</t>
  </si>
  <si>
    <t xml:space="preserve">Stall Diff  (A)</t>
  </si>
  <si>
    <t xml:space="preserve">Stall Diff Power (W)</t>
  </si>
  <si>
    <t xml:space="preserve">T-Motor</t>
  </si>
  <si>
    <t xml:space="preserve">G35</t>
  </si>
  <si>
    <t xml:space="preserve">AK80-6</t>
  </si>
  <si>
    <t xml:space="preserve">~</t>
  </si>
  <si>
    <t xml:space="preserve">Gearbox</t>
  </si>
  <si>
    <t xml:space="preserve">&lt;-omitted from color scale</t>
  </si>
  <si>
    <t xml:space="preserve">G40</t>
  </si>
  <si>
    <t xml:space="preserve">G60</t>
  </si>
  <si>
    <t xml:space="preserve">ODrive</t>
  </si>
  <si>
    <t xml:space="preserve">D5065 270KV</t>
  </si>
  <si>
    <t xml:space="preserve">D6374 150KV</t>
  </si>
  <si>
    <t xml:space="preserve">Turnigy</t>
  </si>
  <si>
    <t xml:space="preserve">9225-90KV</t>
  </si>
  <si>
    <t xml:space="preserve">9235-100KV</t>
  </si>
  <si>
    <t xml:space="preserve">5035-125KV</t>
  </si>
  <si>
    <t xml:space="preserve">6354-140KV</t>
  </si>
  <si>
    <t xml:space="preserve">6374-149KV</t>
  </si>
  <si>
    <t xml:space="preserve">6374-192KV</t>
  </si>
  <si>
    <t xml:space="preserve">RotoMax-231KV</t>
  </si>
  <si>
    <t xml:space="preserve">5060 270KV</t>
  </si>
  <si>
    <t xml:space="preserve">G90-325KV</t>
  </si>
  <si>
    <t xml:space="preserve">GL100 (KV10)</t>
  </si>
  <si>
    <t xml:space="preserve">GL80 (KV30)</t>
  </si>
  <si>
    <t xml:space="preserve">GL80 (KV60)</t>
  </si>
  <si>
    <t xml:space="preserve">GL60 (KV25)</t>
  </si>
  <si>
    <t xml:space="preserve">GL60 (KV55)</t>
  </si>
  <si>
    <t xml:space="preserve">GL40</t>
  </si>
  <si>
    <t xml:space="preserve">GL35</t>
  </si>
  <si>
    <t xml:space="preserve">GB36-1</t>
  </si>
  <si>
    <t xml:space="preserve">GB54-1</t>
  </si>
  <si>
    <t xml:space="preserve">GB54-2</t>
  </si>
  <si>
    <t xml:space="preserve">GB4106</t>
  </si>
  <si>
    <t xml:space="preserve">R60</t>
  </si>
  <si>
    <t xml:space="preserve">R80</t>
  </si>
  <si>
    <t xml:space="preserve">RI50</t>
  </si>
  <si>
    <t xml:space="preserve">Frameless</t>
  </si>
  <si>
    <t xml:space="preserve">RI60</t>
  </si>
  <si>
    <t xml:space="preserve">RI70</t>
  </si>
  <si>
    <t xml:space="preserve">RI80</t>
  </si>
  <si>
    <t xml:space="preserve">G100</t>
  </si>
  <si>
    <t xml:space="preserve">G80 (KV60)</t>
  </si>
  <si>
    <t xml:space="preserve">G80 (KV30)</t>
  </si>
  <si>
    <t xml:space="preserve">AK60-6</t>
  </si>
  <si>
    <t xml:space="preserve">iPower</t>
  </si>
  <si>
    <t xml:space="preserve">GBM5208H-200T</t>
  </si>
  <si>
    <t xml:space="preserve">GL30</t>
  </si>
  <si>
    <t xml:space="preserve">E-S Motor</t>
  </si>
  <si>
    <t xml:space="preserve">28PG-385SP-19-EN</t>
  </si>
  <si>
    <t xml:space="preserve">GBM4108H-120T</t>
  </si>
  <si>
    <t xml:space="preserve">Maxon</t>
  </si>
  <si>
    <t xml:space="preserve">G30</t>
  </si>
  <si>
    <t xml:space="preserve">Pololu</t>
  </si>
  <si>
    <t xml:space="preserve">131:1 Metal Gearmotor 37Dx73L mm 12V with 64 CPR Encoder (Helical Pinion)</t>
  </si>
  <si>
    <t xml:space="preserve">150:1 Metal Gearmotor 37Dx73L mm 12V with 64 CPR Encoder (Helical Pinion)</t>
  </si>
  <si>
    <t xml:space="preserve">131:1 Metal Gearmotor 37Dx73L mm 24V with 64 CPR Encoder (Helical Pinion)</t>
  </si>
  <si>
    <t xml:space="preserve">150:1 Metal Gearmotor 37Dx73L mm24V with 64 CPR Encoder (Helical Pinion)</t>
  </si>
  <si>
    <t xml:space="preserve">36GP-555PM-139-EN 24V</t>
  </si>
  <si>
    <t xml:space="preserve">36GP-555PM-100-EN 24V</t>
  </si>
  <si>
    <t xml:space="preserve">36GP-555PM-51-EN 24V</t>
  </si>
  <si>
    <t xml:space="preserve">convert kv to Nm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</si>
</sst>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\$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F1C232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u val="single"/>
      <sz val="11"/>
      <color rgb="FF1155CC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777777"/>
      <name val="Roboto"/>
      <family val="0"/>
      <charset val="1"/>
    </font>
    <font>
      <sz val="11"/>
      <color rgb="FF777777"/>
      <name val="Inconsolat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9EAD3"/>
      </patternFill>
    </fill>
    <fill>
      <patternFill patternType="solid">
        <fgColor rgb="FFF4CCCC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B6D7A8"/>
        <bgColor rgb="FFD0E0E3"/>
      </patternFill>
    </fill>
    <fill>
      <patternFill patternType="solid">
        <fgColor rgb="FFFFF2CC"/>
        <bgColor rgb="FFF0F9F4"/>
      </patternFill>
    </fill>
    <fill>
      <patternFill patternType="solid">
        <fgColor rgb="FFFFFFFF"/>
        <bgColor rgb="FFF1FAF6"/>
      </patternFill>
    </fill>
    <fill>
      <patternFill patternType="solid">
        <fgColor rgb="FF93C47D"/>
        <bgColor rgb="FFB6D7A8"/>
      </patternFill>
    </fill>
    <fill>
      <patternFill patternType="solid">
        <fgColor rgb="FFF1FAF6"/>
        <bgColor rgb="FFF0F9F4"/>
      </patternFill>
    </fill>
    <fill>
      <patternFill patternType="solid">
        <fgColor rgb="FF57BB8A"/>
        <bgColor rgb="FF93C47D"/>
      </patternFill>
    </fill>
    <fill>
      <patternFill patternType="solid">
        <fgColor rgb="FFF0F9F4"/>
        <bgColor rgb="FFF1FA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777777"/>
      <rgbColor rgb="FF9999FF"/>
      <rgbColor rgb="FF993366"/>
      <rgbColor rgb="FFFFF2CC"/>
      <rgbColor rgb="FFF0F9F4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AF6"/>
      <rgbColor rgb="FFD9EAD3"/>
      <rgbColor rgb="FFFFFF99"/>
      <rgbColor rgb="FF99CCFF"/>
      <rgbColor rgb="FFFF99CC"/>
      <rgbColor rgb="FFCC99FF"/>
      <rgbColor rgb="FFF4CCCC"/>
      <rgbColor rgb="FF3366FF"/>
      <rgbColor rgb="FF57BB8A"/>
      <rgbColor rgb="FF99CC00"/>
      <rgbColor rgb="FFF1C232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av-en.tmotor.com/html/2021/G_0106/653.html" TargetMode="External"/><Relationship Id="rId2" Type="http://schemas.openxmlformats.org/officeDocument/2006/relationships/hyperlink" Target="http://store-new.tmotor.com/goods.php?id=981" TargetMode="External"/><Relationship Id="rId3" Type="http://schemas.openxmlformats.org/officeDocument/2006/relationships/hyperlink" Target="https://uav-en.tmotor.com/html/2021/G_0106/652.html" TargetMode="External"/><Relationship Id="rId4" Type="http://schemas.openxmlformats.org/officeDocument/2006/relationships/hyperlink" Target="https://uav-en.tmotor.com/html/2021/G_0106/651.html" TargetMode="External"/><Relationship Id="rId5" Type="http://schemas.openxmlformats.org/officeDocument/2006/relationships/hyperlink" Target="https://odriverobotics.com/shop/odrive-custom-motor-d5065" TargetMode="External"/><Relationship Id="rId6" Type="http://schemas.openxmlformats.org/officeDocument/2006/relationships/hyperlink" Target="https://odriverobotics.com/shop/odrive-custom-motor-d6374-150kv" TargetMode="External"/><Relationship Id="rId7" Type="http://schemas.openxmlformats.org/officeDocument/2006/relationships/hyperlink" Target="https://hobbyking.com/en_us/9225-90kv-turnigy-multistar-brushless-multi-rotor-motor.html?queryID=27b34695562cad5fb798dcf916c7fe86&amp;objectID=40515&amp;indexName=hbk_live_products_analytics" TargetMode="External"/><Relationship Id="rId8" Type="http://schemas.openxmlformats.org/officeDocument/2006/relationships/hyperlink" Target="https://hobbyking.com/en_us/9235-100kv-turnigy-multistar-brushless-multi-rotor-motor.html" TargetMode="External"/><Relationship Id="rId9" Type="http://schemas.openxmlformats.org/officeDocument/2006/relationships/hyperlink" Target="https://hobbyking.com/en_us/dt6376-14p-sensored-motor-125kv.html?queryID=85e71f1db46e4db3044ad070fd4c15bf&amp;objectID=63717&amp;indexName=hbk_live_products_analytics" TargetMode="External"/><Relationship Id="rId10" Type="http://schemas.openxmlformats.org/officeDocument/2006/relationships/hyperlink" Target="https://hobbyking.com/en_us/turnigy-sk8-6354-140kv-sensored-brushless-motor-14p.html?queryID=f6b3d9bf906308e4f94016e6499b63a8&amp;objectID=74448&amp;indexName=hbk_live_products_analytics" TargetMode="External"/><Relationship Id="rId11" Type="http://schemas.openxmlformats.org/officeDocument/2006/relationships/hyperlink" Target="https://hobbyking.com/en_us/turnigy-sk8-6374-149kv-sensored-brushless-motor-14p.html?queryID=28a215a988cff0201e40fbcf5f789194&amp;objectID=74469&amp;indexName=hbk_live_products_analytics" TargetMode="External"/><Relationship Id="rId12" Type="http://schemas.openxmlformats.org/officeDocument/2006/relationships/hyperlink" Target="https://hobbyking.com/en_us/turnigy-sk8-6374-192kv-sensored-brushless-motor-14p.html?queryID=fee355d7e01e4a0f2609152654ff0b63&amp;objectID=74475&amp;indexName=hbk_live_products_analytics" TargetMode="External"/><Relationship Id="rId13" Type="http://schemas.openxmlformats.org/officeDocument/2006/relationships/hyperlink" Target="https://hobbyking.com/en_us/turnigy-rotomax-1-60-brushless-outrunner-motor.html?queryID=f6b3d9bf906308e4f94016e6499b63a8&amp;objectID=30333&amp;indexName=hbk_live_products_analytics" TargetMode="External"/><Relationship Id="rId14" Type="http://schemas.openxmlformats.org/officeDocument/2006/relationships/hyperlink" Target="https://hobbyking.com/en_us/propdrive-v2-5060-270kv-brushless-outrunner-motor.html?queryID=fee355d7e01e4a0f2609152654ff0b63&amp;objectID=59214&amp;indexName=hbk_live_products_analytics" TargetMode="External"/><Relationship Id="rId15" Type="http://schemas.openxmlformats.org/officeDocument/2006/relationships/hyperlink" Target="https://hobbyking.com/en_us/turnigy-g90-325kv-brushless-outrunner-motor-90-glow.html?queryID=fee355d7e01e4a0f2609152654ff0b63&amp;objectID=86083&amp;indexName=hbk_live_products_analytics" TargetMode="External"/><Relationship Id="rId16" Type="http://schemas.openxmlformats.org/officeDocument/2006/relationships/hyperlink" Target="https://store-en.tmotor.com/goods.php?id=1128" TargetMode="External"/><Relationship Id="rId17" Type="http://schemas.openxmlformats.org/officeDocument/2006/relationships/hyperlink" Target="https://uav-en.tmotor.com/html/2021/GLSeries_0225/709.html" TargetMode="External"/><Relationship Id="rId18" Type="http://schemas.openxmlformats.org/officeDocument/2006/relationships/hyperlink" Target="https://uav-en.tmotor.com/html/2021/GLSeries_0225/709.html" TargetMode="External"/><Relationship Id="rId19" Type="http://schemas.openxmlformats.org/officeDocument/2006/relationships/hyperlink" Target="https://uav-en.tmotor.com/html/2021/GLSeries_0225/708.html" TargetMode="External"/><Relationship Id="rId20" Type="http://schemas.openxmlformats.org/officeDocument/2006/relationships/hyperlink" Target="https://uav-en.tmotor.com/html/2021/GLSeries_0225/708.html" TargetMode="External"/><Relationship Id="rId21" Type="http://schemas.openxmlformats.org/officeDocument/2006/relationships/hyperlink" Target="https://uav-en.tmotor.com/html/2021/GLSeries_0225/707.html" TargetMode="External"/><Relationship Id="rId22" Type="http://schemas.openxmlformats.org/officeDocument/2006/relationships/hyperlink" Target="https://uav-en.tmotor.com/html/2021/GLSeries_0225/706.html" TargetMode="External"/><Relationship Id="rId23" Type="http://schemas.openxmlformats.org/officeDocument/2006/relationships/hyperlink" Target="https://uav-en.tmotor.com/html/2018/GB_0330/19.html" TargetMode="External"/><Relationship Id="rId24" Type="http://schemas.openxmlformats.org/officeDocument/2006/relationships/hyperlink" Target="https://store-en.tmotor.com/goods.php?id=444" TargetMode="External"/><Relationship Id="rId25" Type="http://schemas.openxmlformats.org/officeDocument/2006/relationships/hyperlink" Target="https://store-en.tmotor.com/goods.php?id=445" TargetMode="External"/><Relationship Id="rId26" Type="http://schemas.openxmlformats.org/officeDocument/2006/relationships/hyperlink" Target="https://store-en.tmotor.com/goods.php?id=443" TargetMode="External"/><Relationship Id="rId27" Type="http://schemas.openxmlformats.org/officeDocument/2006/relationships/hyperlink" Target="https://store-en.tmotor.com/goods.php?id=943" TargetMode="External"/><Relationship Id="rId28" Type="http://schemas.openxmlformats.org/officeDocument/2006/relationships/hyperlink" Target="https://store-en.tmotor.com/goods.php?id=944" TargetMode="External"/><Relationship Id="rId29" Type="http://schemas.openxmlformats.org/officeDocument/2006/relationships/hyperlink" Target="https://store-en.tmotor.com/goods.php?id=856" TargetMode="External"/><Relationship Id="rId30" Type="http://schemas.openxmlformats.org/officeDocument/2006/relationships/hyperlink" Target="https://store-en.tmotor.com/goods.php?id=857" TargetMode="External"/><Relationship Id="rId31" Type="http://schemas.openxmlformats.org/officeDocument/2006/relationships/hyperlink" Target="https://store-en.tmotor.com/goods.php?id=858" TargetMode="External"/><Relationship Id="rId32" Type="http://schemas.openxmlformats.org/officeDocument/2006/relationships/hyperlink" Target="https://store-en.tmotor.com/goods.php?id=860" TargetMode="External"/><Relationship Id="rId33" Type="http://schemas.openxmlformats.org/officeDocument/2006/relationships/hyperlink" Target="https://store-en.tmotor.com/goods.php?id=957" TargetMode="External"/><Relationship Id="rId34" Type="http://schemas.openxmlformats.org/officeDocument/2006/relationships/hyperlink" Target="https://store-en.tmotor.com/goods.php?id=956" TargetMode="External"/><Relationship Id="rId35" Type="http://schemas.openxmlformats.org/officeDocument/2006/relationships/hyperlink" Target="https://store-en.tmotor.com/goods.php?id=956" TargetMode="External"/><Relationship Id="rId36" Type="http://schemas.openxmlformats.org/officeDocument/2006/relationships/hyperlink" Target="http://store-new.tmotor.com/goods.php?id=1138" TargetMode="External"/><Relationship Id="rId37" Type="http://schemas.openxmlformats.org/officeDocument/2006/relationships/hyperlink" Target="https://www.robotshop.com/en/ipower-gbm5208h-200t-gimbal-motor.html" TargetMode="External"/><Relationship Id="rId38" Type="http://schemas.openxmlformats.org/officeDocument/2006/relationships/hyperlink" Target="https://store-en.tmotor.com/goods.php?id=1123" TargetMode="External"/><Relationship Id="rId39" Type="http://schemas.openxmlformats.org/officeDocument/2006/relationships/hyperlink" Target="https://www.robotshop.com/en/12v-28mm-planetary-gear-motor-with-encoder-306rpm.html" TargetMode="External"/><Relationship Id="rId40" Type="http://schemas.openxmlformats.org/officeDocument/2006/relationships/hyperlink" Target="https://www.robotshop.com/en/ipower-gbm4108h-120t-gimbal-motor.html" TargetMode="External"/><Relationship Id="rId41" Type="http://schemas.openxmlformats.org/officeDocument/2006/relationships/hyperlink" Target="https://www.maxongroup.us/maxon/view/product/motor/ecmotor/ecflat/ecflat60/614949?etcc_cu=onsite&amp;etcc_med=Header%20Suche&amp;etcc_cmp=mit%20Ergebnis&amp;etcc_ctv=Layer&amp;query=614949" TargetMode="External"/><Relationship Id="rId42" Type="http://schemas.openxmlformats.org/officeDocument/2006/relationships/hyperlink" Target="https://www.maxongroup.us/maxon/view/product/motor/ecmotor/ecflat/ecflat45/591483" TargetMode="External"/><Relationship Id="rId43" Type="http://schemas.openxmlformats.org/officeDocument/2006/relationships/hyperlink" Target="https://www.maxongroup.us/maxon/view/product/motor/ecmotor/ecflat/ecflat45/608138" TargetMode="External"/><Relationship Id="rId44" Type="http://schemas.openxmlformats.org/officeDocument/2006/relationships/hyperlink" Target="https://store-en.tmotor.com/goods.php?id=952" TargetMode="External"/><Relationship Id="rId45" Type="http://schemas.openxmlformats.org/officeDocument/2006/relationships/hyperlink" Target="https://www.pololu.com/product/2828/specs" TargetMode="External"/><Relationship Id="rId46" Type="http://schemas.openxmlformats.org/officeDocument/2006/relationships/hyperlink" Target="https://www.pololu.com/product/2828/specs" TargetMode="External"/><Relationship Id="rId47" Type="http://schemas.openxmlformats.org/officeDocument/2006/relationships/hyperlink" Target="https://www.pololu.com/product/2828/specs" TargetMode="External"/><Relationship Id="rId48" Type="http://schemas.openxmlformats.org/officeDocument/2006/relationships/hyperlink" Target="https://www.pololu.com/product/2828/specs" TargetMode="External"/><Relationship Id="rId49" Type="http://schemas.openxmlformats.org/officeDocument/2006/relationships/hyperlink" Target="https://www.robotshop.com/en/36d-dc-planetary-gearmotor-w-encoder-24v-230rpm.html" TargetMode="External"/><Relationship Id="rId50" Type="http://schemas.openxmlformats.org/officeDocument/2006/relationships/hyperlink" Target="https://www.robotshop.com/en/36d-dc-planetary-gearmotor-w-encoder-24v-230rpm.html" TargetMode="External"/><Relationship Id="rId51" Type="http://schemas.openxmlformats.org/officeDocument/2006/relationships/hyperlink" Target="https://www.robotshop.com/en/36d-dc-planetary-gearmotor-w-encoder-24v-230rpm.html" TargetMode="External"/><Relationship Id="rId52" Type="http://schemas.openxmlformats.org/officeDocument/2006/relationships/hyperlink" Target="https://www.maxongroup.us/maxon/view/product/motor/ecmotor/ecflat/ecflat45/6081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E5" activeCellId="0" sqref="AE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20.01"/>
    <col collapsed="false" customWidth="true" hidden="false" outlineLevel="0" max="3" min="3" style="1" width="18.38"/>
    <col collapsed="false" customWidth="true" hidden="false" outlineLevel="0" max="4" min="4" style="1" width="21.3"/>
    <col collapsed="false" customWidth="true" hidden="false" outlineLevel="0" max="5" min="5" style="1" width="23.1"/>
    <col collapsed="false" customWidth="true" hidden="false" outlineLevel="0" max="6" min="6" style="1" width="11.71"/>
    <col collapsed="false" customWidth="true" hidden="false" outlineLevel="0" max="7" min="7" style="1" width="21.58"/>
    <col collapsed="false" customWidth="true" hidden="false" outlineLevel="0" max="8" min="8" style="1" width="14.49"/>
    <col collapsed="false" customWidth="true" hidden="false" outlineLevel="0" max="9" min="9" style="1" width="22.36"/>
    <col collapsed="false" customWidth="true" hidden="false" outlineLevel="0" max="11" min="10" style="1" width="19.91"/>
    <col collapsed="false" customWidth="true" hidden="false" outlineLevel="0" max="12" min="12" style="1" width="15.46"/>
    <col collapsed="false" customWidth="true" hidden="false" outlineLevel="0" max="13" min="13" style="1" width="14.08"/>
    <col collapsed="false" customWidth="true" hidden="false" outlineLevel="0" max="14" min="14" style="1" width="18.8"/>
    <col collapsed="false" customWidth="true" hidden="false" outlineLevel="0" max="15" min="15" style="1" width="11.57"/>
    <col collapsed="false" customWidth="true" hidden="false" outlineLevel="0" max="16" min="16" style="1" width="13.1"/>
    <col collapsed="false" customWidth="true" hidden="false" outlineLevel="0" max="17" min="17" style="1" width="11.43"/>
    <col collapsed="false" customWidth="true" hidden="false" outlineLevel="0" max="18" min="18" style="1" width="9.77"/>
    <col collapsed="false" customWidth="true" hidden="false" outlineLevel="0" max="19" min="19" style="1" width="8.79"/>
    <col collapsed="false" customWidth="true" hidden="false" outlineLevel="0" max="20" min="20" style="1" width="25.19"/>
    <col collapsed="false" customWidth="true" hidden="false" outlineLevel="0" max="21" min="21" style="1" width="18.8"/>
    <col collapsed="false" customWidth="true" hidden="false" outlineLevel="0" max="22" min="22" style="1" width="19.91"/>
    <col collapsed="false" customWidth="true" hidden="false" outlineLevel="0" max="23" min="23" style="1" width="11.57"/>
    <col collapsed="false" customWidth="true" hidden="false" outlineLevel="0" max="24" min="24" style="1" width="25.19"/>
    <col collapsed="false" customWidth="true" hidden="false" outlineLevel="0" max="26" min="25" style="1" width="19.91"/>
    <col collapsed="false" customWidth="true" hidden="false" outlineLevel="0" max="27" min="27" style="1" width="23.53"/>
    <col collapsed="false" customWidth="true" hidden="false" outlineLevel="0" max="28" min="28" style="1" width="25.06"/>
    <col collapsed="false" customWidth="true" hidden="false" outlineLevel="0" max="29" min="29" style="1" width="11.52"/>
    <col collapsed="false" customWidth="true" hidden="false" outlineLevel="0" max="31" min="30" style="1" width="20.6"/>
    <col collapsed="false" customWidth="false" hidden="false" outlineLevel="0" max="1024" min="32" style="1" width="14.43"/>
  </cols>
  <sheetData>
    <row r="1" customFormat="false" ht="13.8" hidden="false" customHeight="false" outlineLevel="0" collapsed="false">
      <c r="C1" s="2" t="s">
        <v>0</v>
      </c>
      <c r="D1" s="3" t="s">
        <v>1</v>
      </c>
      <c r="E1" s="4" t="s">
        <v>2</v>
      </c>
      <c r="F1" s="2"/>
      <c r="G1" s="2" t="s">
        <v>3</v>
      </c>
      <c r="H1" s="2" t="s">
        <v>4</v>
      </c>
      <c r="I1" s="5" t="s">
        <v>5</v>
      </c>
      <c r="K1" s="3"/>
      <c r="M1" s="3"/>
      <c r="P1" s="2"/>
    </row>
    <row r="2" customFormat="false" ht="13.8" hidden="false" customHeight="false" outlineLevel="0" collapsed="false">
      <c r="K2" s="3"/>
      <c r="M2" s="3"/>
      <c r="P2" s="2"/>
      <c r="X2" s="6" t="s">
        <v>6</v>
      </c>
      <c r="Y2" s="6"/>
      <c r="Z2" s="6"/>
    </row>
    <row r="3" customFormat="false" ht="18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26</v>
      </c>
      <c r="Y3" s="3" t="s">
        <v>27</v>
      </c>
      <c r="Z3" s="3" t="s">
        <v>28</v>
      </c>
      <c r="AA3" s="3" t="s">
        <v>30</v>
      </c>
      <c r="AB3" s="3"/>
      <c r="AC3" s="3"/>
      <c r="AD3" s="3" t="s">
        <v>31</v>
      </c>
      <c r="AE3" s="3" t="s">
        <v>32</v>
      </c>
    </row>
    <row r="4" customFormat="false" ht="15" hidden="false" customHeight="true" outlineLevel="0" collapsed="false">
      <c r="A4" s="3" t="s">
        <v>33</v>
      </c>
      <c r="B4" s="7" t="s">
        <v>34</v>
      </c>
      <c r="C4" s="2" t="n">
        <v>16</v>
      </c>
      <c r="D4" s="2" t="n">
        <v>1.45</v>
      </c>
      <c r="E4" s="4" t="n">
        <v>4.5</v>
      </c>
      <c r="F4" s="4" t="n">
        <f aca="false">C4*D4</f>
        <v>23.2</v>
      </c>
      <c r="G4" s="2" t="n">
        <v>4.5</v>
      </c>
      <c r="H4" s="2" t="n">
        <v>3.33</v>
      </c>
      <c r="I4" s="2" t="n">
        <v>0.15</v>
      </c>
      <c r="J4" s="8" t="n">
        <f aca="false">K4</f>
        <v>0.46</v>
      </c>
      <c r="K4" s="3" t="n">
        <v>0.46</v>
      </c>
      <c r="L4" s="2" t="n">
        <v>900</v>
      </c>
      <c r="M4" s="3" t="n">
        <v>1500</v>
      </c>
      <c r="N4" s="2" t="n">
        <v>100</v>
      </c>
      <c r="O4" s="2" t="n">
        <v>1</v>
      </c>
      <c r="P4" s="2" t="n">
        <v>61</v>
      </c>
      <c r="Q4" s="2" t="n">
        <v>7</v>
      </c>
      <c r="R4" s="2" t="n">
        <v>159</v>
      </c>
      <c r="S4" s="9" t="n">
        <v>54.99</v>
      </c>
      <c r="T4" s="8" t="n">
        <f aca="false">K4/(R4/1000)</f>
        <v>2.89308176100629</v>
      </c>
      <c r="U4" s="8" t="n">
        <f aca="false">G4*C4</f>
        <v>72</v>
      </c>
      <c r="V4" s="8" t="n">
        <f aca="false">K4/SQRT(U4)</f>
        <v>0.0542115198909687</v>
      </c>
      <c r="X4" s="10" t="e">
        <f aca="false">T4/MAX($T$4:$T$55)</f>
        <v>#DIV/0!</v>
      </c>
      <c r="Y4" s="10" t="n">
        <f aca="false">1-U4/MAX($U$4:$U$55)</f>
        <v>0.99265625</v>
      </c>
      <c r="Z4" s="10" t="n">
        <f aca="false">V4/MAX($V$4:$V$55)</f>
        <v>0.0390115684846735</v>
      </c>
      <c r="AA4" s="10" t="e">
        <f aca="false">(X4*#REF!+Z4*#REF!)/(#REF!+#REF!)</f>
        <v>#DIV/0!</v>
      </c>
      <c r="AD4" s="10" t="n">
        <f aca="false">C4/H4-G4</f>
        <v>0.304804804804805</v>
      </c>
      <c r="AE4" s="10" t="n">
        <f aca="false">AD4*C4</f>
        <v>4.87687687687688</v>
      </c>
    </row>
    <row r="5" customFormat="false" ht="15.75" hidden="false" customHeight="true" outlineLevel="0" collapsed="false">
      <c r="A5" s="11" t="s">
        <v>33</v>
      </c>
      <c r="B5" s="12" t="s">
        <v>35</v>
      </c>
      <c r="C5" s="13" t="n">
        <v>24</v>
      </c>
      <c r="D5" s="13" t="n">
        <v>12</v>
      </c>
      <c r="E5" s="14" t="n">
        <v>24</v>
      </c>
      <c r="F5" s="14" t="n">
        <f aca="false">C5*D5</f>
        <v>288</v>
      </c>
      <c r="G5" s="14" t="n">
        <f aca="false">C5/H5</f>
        <v>141.176470588235</v>
      </c>
      <c r="H5" s="13" t="n">
        <v>0.17</v>
      </c>
      <c r="I5" s="13" t="n">
        <v>6</v>
      </c>
      <c r="J5" s="14" t="n">
        <v>12</v>
      </c>
      <c r="K5" s="15" t="n">
        <f aca="false">G5*O5/(N5*2*PI()/60)</f>
        <v>80.8881593125868</v>
      </c>
      <c r="L5" s="13" t="n">
        <v>365</v>
      </c>
      <c r="M5" s="11" t="n">
        <v>460</v>
      </c>
      <c r="N5" s="13" t="n">
        <v>100</v>
      </c>
      <c r="O5" s="13" t="n">
        <v>6</v>
      </c>
      <c r="P5" s="13" t="s">
        <v>36</v>
      </c>
      <c r="Q5" s="13" t="n">
        <v>21</v>
      </c>
      <c r="R5" s="13" t="n">
        <v>485</v>
      </c>
      <c r="S5" s="16" t="n">
        <v>569.9</v>
      </c>
      <c r="T5" s="17" t="n">
        <f aca="false">K5/(R5/1000)</f>
        <v>166.779709922859</v>
      </c>
      <c r="U5" s="17" t="n">
        <f aca="false">G5*C5</f>
        <v>3388.23529411765</v>
      </c>
      <c r="V5" s="17" t="n">
        <f aca="false">K5/SQRT(U5)</f>
        <v>1.38962676961493</v>
      </c>
      <c r="W5" s="13" t="s">
        <v>37</v>
      </c>
      <c r="X5" s="18" t="e">
        <f aca="false">T5/MAX($T$4:$T$55)</f>
        <v>#DIV/0!</v>
      </c>
      <c r="Y5" s="18" t="n">
        <f aca="false">1-U5/MAX($U$4:$U$55)</f>
        <v>0.654411764705882</v>
      </c>
      <c r="Z5" s="18" t="n">
        <f aca="false">V5/MAX($V$4:$V$55)</f>
        <v>1</v>
      </c>
      <c r="AA5" s="13"/>
      <c r="AB5" s="13" t="s">
        <v>38</v>
      </c>
      <c r="AC5" s="18"/>
      <c r="AD5" s="18" t="n">
        <f aca="false">C5/H5-G5</f>
        <v>0</v>
      </c>
      <c r="AE5" s="18" t="n">
        <f aca="false">AD5*C5</f>
        <v>0</v>
      </c>
    </row>
    <row r="6" customFormat="false" ht="15.75" hidden="false" customHeight="true" outlineLevel="0" collapsed="false">
      <c r="A6" s="3" t="s">
        <v>33</v>
      </c>
      <c r="B6" s="7" t="s">
        <v>39</v>
      </c>
      <c r="C6" s="2" t="n">
        <v>16</v>
      </c>
      <c r="D6" s="2" t="n">
        <v>1.65</v>
      </c>
      <c r="E6" s="4" t="n">
        <v>5</v>
      </c>
      <c r="F6" s="4" t="n">
        <f aca="false">C6*D6</f>
        <v>26.4</v>
      </c>
      <c r="G6" s="2" t="n">
        <v>5</v>
      </c>
      <c r="H6" s="2" t="n">
        <v>3.6</v>
      </c>
      <c r="I6" s="2" t="n">
        <v>0.25</v>
      </c>
      <c r="J6" s="8" t="n">
        <f aca="false">K6</f>
        <v>0.73</v>
      </c>
      <c r="K6" s="3" t="n">
        <v>0.73</v>
      </c>
      <c r="L6" s="2" t="n">
        <v>600</v>
      </c>
      <c r="M6" s="3" t="n">
        <v>1050</v>
      </c>
      <c r="N6" s="2" t="n">
        <v>70</v>
      </c>
      <c r="O6" s="2" t="n">
        <v>1</v>
      </c>
      <c r="P6" s="2" t="n">
        <v>74</v>
      </c>
      <c r="Q6" s="2" t="n">
        <v>14</v>
      </c>
      <c r="R6" s="2" t="n">
        <v>183</v>
      </c>
      <c r="S6" s="9" t="n">
        <v>72.99</v>
      </c>
      <c r="T6" s="8" t="n">
        <f aca="false">K6/(R6/1000)</f>
        <v>3.98907103825137</v>
      </c>
      <c r="U6" s="8" t="n">
        <f aca="false">G6*C6</f>
        <v>80</v>
      </c>
      <c r="V6" s="8" t="n">
        <f aca="false">K6/SQRT(U6)</f>
        <v>0.0816164811787423</v>
      </c>
      <c r="X6" s="10" t="e">
        <f aca="false">T6/MAX($T$4:$T$55)</f>
        <v>#DIV/0!</v>
      </c>
      <c r="Y6" s="10" t="n">
        <f aca="false">1-U6/MAX($U$4:$U$55)</f>
        <v>0.991840277777778</v>
      </c>
      <c r="Z6" s="10" t="n">
        <f aca="false">V6/MAX($V$4:$V$55)</f>
        <v>0.0587326633045204</v>
      </c>
      <c r="AA6" s="10" t="e">
        <f aca="false">(X6*#REF!+Z6*#REF!)/(#REF!+#REF!)</f>
        <v>#DIV/0!</v>
      </c>
      <c r="AD6" s="10" t="n">
        <f aca="false">C6/H6-G6</f>
        <v>-0.555555555555555</v>
      </c>
      <c r="AE6" s="10" t="n">
        <f aca="false">AD6*C6</f>
        <v>-8.88888888888889</v>
      </c>
    </row>
    <row r="7" customFormat="false" ht="15.75" hidden="false" customHeight="true" outlineLevel="0" collapsed="false">
      <c r="A7" s="3" t="s">
        <v>33</v>
      </c>
      <c r="B7" s="7" t="s">
        <v>40</v>
      </c>
      <c r="C7" s="2" t="n">
        <v>24</v>
      </c>
      <c r="D7" s="2" t="n">
        <v>1.43</v>
      </c>
      <c r="E7" s="4" t="n">
        <v>4.2</v>
      </c>
      <c r="F7" s="4" t="n">
        <f aca="false">C7*D7</f>
        <v>34.32</v>
      </c>
      <c r="G7" s="2" t="n">
        <v>4.2</v>
      </c>
      <c r="H7" s="2" t="n">
        <v>4.6</v>
      </c>
      <c r="I7" s="2" t="n">
        <v>0.6</v>
      </c>
      <c r="J7" s="8" t="n">
        <f aca="false">K7</f>
        <v>1.75</v>
      </c>
      <c r="K7" s="3" t="n">
        <v>1.75</v>
      </c>
      <c r="L7" s="2" t="n">
        <v>350</v>
      </c>
      <c r="M7" s="3" t="n">
        <v>560</v>
      </c>
      <c r="N7" s="2" t="n">
        <v>25</v>
      </c>
      <c r="O7" s="2" t="n">
        <v>1</v>
      </c>
      <c r="P7" s="2" t="n">
        <v>355</v>
      </c>
      <c r="Q7" s="2" t="n">
        <v>14</v>
      </c>
      <c r="R7" s="2" t="n">
        <v>374</v>
      </c>
      <c r="S7" s="9" t="n">
        <v>108.99</v>
      </c>
      <c r="T7" s="8" t="n">
        <f aca="false">K7/(R7/1000)</f>
        <v>4.67914438502674</v>
      </c>
      <c r="U7" s="8" t="n">
        <f aca="false">G7*C7</f>
        <v>100.8</v>
      </c>
      <c r="V7" s="8" t="n">
        <f aca="false">K7/SQRT(U7)</f>
        <v>0.174304172194599</v>
      </c>
      <c r="X7" s="10" t="e">
        <f aca="false">T7/MAX($T$4:$T$55)</f>
        <v>#DIV/0!</v>
      </c>
      <c r="Y7" s="10" t="n">
        <f aca="false">1-U7/MAX($U$4:$U$55)</f>
        <v>0.98971875</v>
      </c>
      <c r="Z7" s="10" t="n">
        <f aca="false">V7/MAX($V$4:$V$55)</f>
        <v>0.125432365010426</v>
      </c>
      <c r="AA7" s="10" t="e">
        <f aca="false">(X7*#REF!+Z7*#REF!)/(#REF!+#REF!)</f>
        <v>#DIV/0!</v>
      </c>
      <c r="AB7" s="19"/>
      <c r="AD7" s="10" t="n">
        <f aca="false">C7/H7-G7</f>
        <v>1.01739130434783</v>
      </c>
      <c r="AE7" s="10" t="n">
        <f aca="false">AD7*C7</f>
        <v>24.4173913043478</v>
      </c>
    </row>
    <row r="8" customFormat="false" ht="15.75" hidden="false" customHeight="true" outlineLevel="0" collapsed="false">
      <c r="A8" s="20" t="s">
        <v>41</v>
      </c>
      <c r="B8" s="21" t="s">
        <v>42</v>
      </c>
      <c r="C8" s="22" t="n">
        <v>32</v>
      </c>
      <c r="D8" s="22"/>
      <c r="E8" s="22" t="n">
        <v>65</v>
      </c>
      <c r="F8" s="23" t="n">
        <f aca="false">C8*D8</f>
        <v>0</v>
      </c>
      <c r="G8" s="23" t="n">
        <f aca="false">C8/0.235</f>
        <v>136.170212765957</v>
      </c>
      <c r="H8" s="22" t="n">
        <v>0.39</v>
      </c>
      <c r="I8" s="22"/>
      <c r="J8" s="22"/>
      <c r="K8" s="24" t="n">
        <v>1.99</v>
      </c>
      <c r="L8" s="22"/>
      <c r="M8" s="24" t="n">
        <f aca="false">MIN(C8, 48*0.8)*N8</f>
        <v>8640</v>
      </c>
      <c r="N8" s="22" t="n">
        <v>270</v>
      </c>
      <c r="O8" s="22" t="n">
        <v>1</v>
      </c>
      <c r="P8" s="22" t="s">
        <v>36</v>
      </c>
      <c r="Q8" s="22" t="n">
        <v>7</v>
      </c>
      <c r="R8" s="22" t="n">
        <v>420</v>
      </c>
      <c r="S8" s="25" t="n">
        <v>70</v>
      </c>
      <c r="T8" s="23" t="n">
        <f aca="false">K8/(R8/1000)</f>
        <v>4.73809523809524</v>
      </c>
      <c r="U8" s="23" t="n">
        <f aca="false">G8*C8</f>
        <v>4357.44680851064</v>
      </c>
      <c r="V8" s="23" t="n">
        <f aca="false">K8/SQRT(U8)</f>
        <v>0.0301465091133078</v>
      </c>
      <c r="W8" s="22"/>
      <c r="X8" s="22"/>
      <c r="Y8" s="22"/>
      <c r="Z8" s="22"/>
      <c r="AA8" s="22"/>
      <c r="AB8" s="26"/>
      <c r="AC8" s="22"/>
      <c r="AD8" s="22"/>
      <c r="AE8" s="22"/>
    </row>
    <row r="9" customFormat="false" ht="15.75" hidden="false" customHeight="true" outlineLevel="0" collapsed="false">
      <c r="A9" s="27" t="s">
        <v>41</v>
      </c>
      <c r="B9" s="28" t="s">
        <v>43</v>
      </c>
      <c r="C9" s="29" t="n">
        <v>48</v>
      </c>
      <c r="D9" s="29"/>
      <c r="E9" s="29" t="n">
        <v>70</v>
      </c>
      <c r="F9" s="30" t="n">
        <f aca="false">C9*D9</f>
        <v>0</v>
      </c>
      <c r="G9" s="30" t="n">
        <f aca="false">C9/0.235</f>
        <v>204.255319148936</v>
      </c>
      <c r="H9" s="29" t="n">
        <v>0.39</v>
      </c>
      <c r="I9" s="29"/>
      <c r="J9" s="29"/>
      <c r="K9" s="31" t="n">
        <v>3.86</v>
      </c>
      <c r="L9" s="29"/>
      <c r="M9" s="31" t="n">
        <f aca="false">MIN(C9, 48*0.8)*N9</f>
        <v>5760</v>
      </c>
      <c r="N9" s="29" t="n">
        <v>150</v>
      </c>
      <c r="O9" s="29" t="n">
        <v>1</v>
      </c>
      <c r="P9" s="29" t="s">
        <v>36</v>
      </c>
      <c r="Q9" s="29" t="n">
        <v>7</v>
      </c>
      <c r="R9" s="29" t="n">
        <v>890</v>
      </c>
      <c r="S9" s="32" t="n">
        <v>109</v>
      </c>
      <c r="T9" s="17" t="n">
        <f aca="false">K9/(R9/1000)</f>
        <v>4.33707865168539</v>
      </c>
      <c r="U9" s="17" t="n">
        <f aca="false">G9*C9</f>
        <v>9804.25531914893</v>
      </c>
      <c r="V9" s="17" t="n">
        <f aca="false">K9/SQRT(U9)</f>
        <v>0.0389834255200563</v>
      </c>
      <c r="W9" s="29"/>
      <c r="X9" s="29"/>
      <c r="Y9" s="29"/>
      <c r="Z9" s="29"/>
      <c r="AA9" s="29"/>
      <c r="AB9" s="33"/>
      <c r="AC9" s="29"/>
      <c r="AD9" s="29"/>
      <c r="AE9" s="29"/>
    </row>
    <row r="10" customFormat="false" ht="15.75" hidden="false" customHeight="true" outlineLevel="0" collapsed="false">
      <c r="A10" s="27" t="s">
        <v>44</v>
      </c>
      <c r="B10" s="28" t="s">
        <v>45</v>
      </c>
      <c r="C10" s="29" t="n">
        <v>48</v>
      </c>
      <c r="D10" s="29" t="n">
        <v>0.5</v>
      </c>
      <c r="E10" s="29" t="n">
        <v>36</v>
      </c>
      <c r="F10" s="30" t="n">
        <f aca="false">C10*D10</f>
        <v>24</v>
      </c>
      <c r="G10" s="30" t="n">
        <f aca="false">C10/0.235</f>
        <v>204.255319148936</v>
      </c>
      <c r="H10" s="29" t="n">
        <v>0.186</v>
      </c>
      <c r="I10" s="29"/>
      <c r="J10" s="29"/>
      <c r="K10" s="31" t="n">
        <f aca="false">$G$58*E10/N10</f>
        <v>3.30797337253075</v>
      </c>
      <c r="L10" s="29"/>
      <c r="M10" s="31" t="n">
        <f aca="false">MIN(C10, 48*0.8)*N10</f>
        <v>3456</v>
      </c>
      <c r="N10" s="29" t="n">
        <v>90</v>
      </c>
      <c r="O10" s="29" t="n">
        <v>1</v>
      </c>
      <c r="P10" s="29" t="s">
        <v>36</v>
      </c>
      <c r="Q10" s="29"/>
      <c r="R10" s="29" t="n">
        <v>401</v>
      </c>
      <c r="S10" s="32" t="n">
        <v>168.71</v>
      </c>
      <c r="T10" s="17" t="n">
        <f aca="false">K10/(R10/1000)</f>
        <v>8.24931015593704</v>
      </c>
      <c r="U10" s="17" t="n">
        <f aca="false">G10*C10</f>
        <v>9804.25531914893</v>
      </c>
      <c r="V10" s="17" t="n">
        <f aca="false">K10/SQRT(U10)</f>
        <v>0.0334083247643477</v>
      </c>
      <c r="W10" s="29"/>
      <c r="X10" s="29"/>
      <c r="Y10" s="29"/>
      <c r="Z10" s="29"/>
      <c r="AA10" s="29"/>
      <c r="AB10" s="33"/>
      <c r="AC10" s="29"/>
      <c r="AD10" s="29"/>
      <c r="AE10" s="29"/>
    </row>
    <row r="11" customFormat="false" ht="15.75" hidden="false" customHeight="true" outlineLevel="0" collapsed="false">
      <c r="A11" s="34" t="s">
        <v>44</v>
      </c>
      <c r="B11" s="35" t="s">
        <v>46</v>
      </c>
      <c r="C11" s="36" t="n">
        <v>48</v>
      </c>
      <c r="D11" s="36" t="n">
        <v>1</v>
      </c>
      <c r="E11" s="36" t="n">
        <v>57</v>
      </c>
      <c r="F11" s="37" t="n">
        <f aca="false">C11*D11</f>
        <v>48</v>
      </c>
      <c r="G11" s="37" t="n">
        <f aca="false">C11/0.235</f>
        <v>204.255319148936</v>
      </c>
      <c r="H11" s="36" t="n">
        <v>0.055</v>
      </c>
      <c r="I11" s="36"/>
      <c r="J11" s="36"/>
      <c r="K11" s="38" t="n">
        <f aca="false">$G$58*E11/N11</f>
        <v>4.71386205585632</v>
      </c>
      <c r="L11" s="36"/>
      <c r="M11" s="38" t="n">
        <f aca="false">MIN(C11, 48*0.8)*N11</f>
        <v>3840</v>
      </c>
      <c r="N11" s="36" t="n">
        <v>100</v>
      </c>
      <c r="O11" s="36" t="n">
        <v>1</v>
      </c>
      <c r="P11" s="36" t="s">
        <v>36</v>
      </c>
      <c r="Q11" s="36"/>
      <c r="R11" s="36" t="n">
        <v>674</v>
      </c>
      <c r="S11" s="39" t="n">
        <v>103</v>
      </c>
      <c r="T11" s="37" t="n">
        <f aca="false">K11/(R11/1000)</f>
        <v>6.99386061699751</v>
      </c>
      <c r="U11" s="37" t="n">
        <f aca="false">G11*C11</f>
        <v>9804.25531914893</v>
      </c>
      <c r="V11" s="37" t="n">
        <f aca="false">K11/SQRT(U11)</f>
        <v>0.0476068627891955</v>
      </c>
      <c r="W11" s="36"/>
      <c r="X11" s="36"/>
      <c r="Y11" s="36"/>
      <c r="Z11" s="36"/>
      <c r="AA11" s="36"/>
      <c r="AB11" s="40"/>
      <c r="AC11" s="36"/>
      <c r="AD11" s="36"/>
      <c r="AE11" s="36"/>
    </row>
    <row r="12" customFormat="false" ht="15.75" hidden="false" customHeight="true" outlineLevel="0" collapsed="false">
      <c r="A12" s="41" t="s">
        <v>44</v>
      </c>
      <c r="B12" s="42" t="s">
        <v>47</v>
      </c>
      <c r="C12" s="43" t="n">
        <v>48</v>
      </c>
      <c r="D12" s="43" t="n">
        <v>0.9</v>
      </c>
      <c r="E12" s="43" t="n">
        <v>45</v>
      </c>
      <c r="F12" s="44" t="n">
        <f aca="false">C12*D12</f>
        <v>43.2</v>
      </c>
      <c r="G12" s="44" t="n">
        <f aca="false">C12/0.235</f>
        <v>204.255319148936</v>
      </c>
      <c r="H12" s="43" t="n">
        <v>0.09</v>
      </c>
      <c r="I12" s="43"/>
      <c r="J12" s="43"/>
      <c r="K12" s="45" t="n">
        <f aca="false">$G$58*E12/N12</f>
        <v>2.97717603527768</v>
      </c>
      <c r="L12" s="43"/>
      <c r="M12" s="45" t="n">
        <f aca="false">MIN(C12, 48*0.8)*N12</f>
        <v>4800</v>
      </c>
      <c r="N12" s="43" t="n">
        <v>125</v>
      </c>
      <c r="O12" s="43" t="n">
        <v>1</v>
      </c>
      <c r="P12" s="43" t="s">
        <v>36</v>
      </c>
      <c r="Q12" s="43"/>
      <c r="R12" s="43" t="n">
        <v>745</v>
      </c>
      <c r="S12" s="46" t="n">
        <v>119.99</v>
      </c>
      <c r="T12" s="44" t="n">
        <f aca="false">K12/(R12/1000)</f>
        <v>3.99620944332574</v>
      </c>
      <c r="U12" s="44" t="n">
        <f aca="false">G12*C12</f>
        <v>9804.25531914893</v>
      </c>
      <c r="V12" s="44" t="n">
        <f aca="false">K12/SQRT(U12)</f>
        <v>0.0300674922879129</v>
      </c>
      <c r="W12" s="43"/>
      <c r="X12" s="43"/>
      <c r="Y12" s="43"/>
      <c r="Z12" s="43"/>
      <c r="AA12" s="43"/>
      <c r="AB12" s="47"/>
      <c r="AC12" s="43"/>
      <c r="AD12" s="43"/>
      <c r="AE12" s="43"/>
    </row>
    <row r="13" customFormat="false" ht="15.75" hidden="false" customHeight="true" outlineLevel="0" collapsed="false">
      <c r="A13" s="41" t="s">
        <v>44</v>
      </c>
      <c r="B13" s="42" t="s">
        <v>48</v>
      </c>
      <c r="C13" s="43" t="n">
        <v>48</v>
      </c>
      <c r="D13" s="43" t="n">
        <v>0.7</v>
      </c>
      <c r="E13" s="43" t="n">
        <v>42</v>
      </c>
      <c r="F13" s="44" t="n">
        <f aca="false">C13*D13</f>
        <v>33.6</v>
      </c>
      <c r="G13" s="44" t="n">
        <f aca="false">C13/0.235</f>
        <v>204.255319148936</v>
      </c>
      <c r="H13" s="43" t="n">
        <v>0.098</v>
      </c>
      <c r="I13" s="43"/>
      <c r="J13" s="43"/>
      <c r="K13" s="45" t="n">
        <f aca="false">$G$58*E13/N13</f>
        <v>2.48098002939806</v>
      </c>
      <c r="L13" s="43"/>
      <c r="M13" s="45" t="n">
        <f aca="false">MIN(C13, 48*0.8)*N13</f>
        <v>5376</v>
      </c>
      <c r="N13" s="43" t="n">
        <v>140</v>
      </c>
      <c r="O13" s="43" t="n">
        <v>1</v>
      </c>
      <c r="P13" s="43" t="s">
        <v>36</v>
      </c>
      <c r="Q13" s="43"/>
      <c r="R13" s="43" t="n">
        <v>630</v>
      </c>
      <c r="S13" s="46" t="n">
        <v>99.99</v>
      </c>
      <c r="T13" s="44" t="n">
        <f aca="false">K13/(R13/1000)</f>
        <v>3.93806353872709</v>
      </c>
      <c r="U13" s="44" t="n">
        <f aca="false">G13*C13</f>
        <v>9804.25531914893</v>
      </c>
      <c r="V13" s="44" t="n">
        <f aca="false">K13/SQRT(U13)</f>
        <v>0.0250562435732608</v>
      </c>
      <c r="W13" s="43"/>
      <c r="X13" s="43"/>
      <c r="Y13" s="43"/>
      <c r="Z13" s="43"/>
      <c r="AA13" s="43"/>
      <c r="AB13" s="47"/>
      <c r="AC13" s="43"/>
      <c r="AD13" s="43"/>
      <c r="AE13" s="43"/>
    </row>
    <row r="14" customFormat="false" ht="15.75" hidden="false" customHeight="true" outlineLevel="0" collapsed="false">
      <c r="A14" s="34" t="s">
        <v>44</v>
      </c>
      <c r="B14" s="35" t="s">
        <v>49</v>
      </c>
      <c r="C14" s="36" t="n">
        <v>48</v>
      </c>
      <c r="D14" s="36" t="n">
        <v>1.3</v>
      </c>
      <c r="E14" s="36" t="n">
        <v>80</v>
      </c>
      <c r="F14" s="37" t="n">
        <f aca="false">C14*D14</f>
        <v>62.4</v>
      </c>
      <c r="G14" s="37" t="n">
        <f aca="false">C14/0.235</f>
        <v>204.255319148936</v>
      </c>
      <c r="H14" s="36" t="n">
        <v>0.043</v>
      </c>
      <c r="I14" s="36"/>
      <c r="J14" s="36"/>
      <c r="K14" s="38" t="n">
        <f aca="false">$G$58*E14/N14</f>
        <v>4.44023271480638</v>
      </c>
      <c r="L14" s="36"/>
      <c r="M14" s="38" t="n">
        <f aca="false">MIN(C14, 48*0.8)*N14</f>
        <v>5721.6</v>
      </c>
      <c r="N14" s="36" t="n">
        <v>149</v>
      </c>
      <c r="O14" s="36" t="n">
        <v>1</v>
      </c>
      <c r="P14" s="36" t="s">
        <v>36</v>
      </c>
      <c r="Q14" s="36"/>
      <c r="R14" s="36" t="n">
        <v>937</v>
      </c>
      <c r="S14" s="39" t="n">
        <v>119.99</v>
      </c>
      <c r="T14" s="37" t="n">
        <f aca="false">K14/(R14/1000)</f>
        <v>4.73877557610073</v>
      </c>
      <c r="U14" s="37" t="n">
        <f aca="false">G14*C14</f>
        <v>9804.25531914893</v>
      </c>
      <c r="V14" s="37" t="n">
        <f aca="false">K14/SQRT(U14)</f>
        <v>0.0448433889454331</v>
      </c>
      <c r="W14" s="36"/>
      <c r="X14" s="36"/>
      <c r="Y14" s="36"/>
      <c r="Z14" s="36"/>
      <c r="AA14" s="36"/>
      <c r="AB14" s="40"/>
      <c r="AC14" s="36"/>
      <c r="AD14" s="36"/>
      <c r="AE14" s="36"/>
    </row>
    <row r="15" customFormat="false" ht="15.75" hidden="false" customHeight="true" outlineLevel="0" collapsed="false">
      <c r="A15" s="27" t="s">
        <v>44</v>
      </c>
      <c r="B15" s="28" t="s">
        <v>50</v>
      </c>
      <c r="C15" s="29" t="n">
        <v>48</v>
      </c>
      <c r="D15" s="29" t="n">
        <v>1.8</v>
      </c>
      <c r="E15" s="29" t="n">
        <v>100</v>
      </c>
      <c r="F15" s="30" t="n">
        <f aca="false">C15*D15</f>
        <v>86.4</v>
      </c>
      <c r="G15" s="30" t="n">
        <f aca="false">C15/0.235</f>
        <v>204.255319148936</v>
      </c>
      <c r="H15" s="29" t="n">
        <v>0.024</v>
      </c>
      <c r="I15" s="29"/>
      <c r="J15" s="29"/>
      <c r="K15" s="31" t="n">
        <f aca="false">$G$58*E15/N15</f>
        <v>4.30725699548275</v>
      </c>
      <c r="L15" s="29"/>
      <c r="M15" s="31" t="n">
        <f aca="false">MIN(C15, 48*0.8)*N15</f>
        <v>7372.8</v>
      </c>
      <c r="N15" s="29" t="n">
        <v>192</v>
      </c>
      <c r="O15" s="29" t="n">
        <v>1</v>
      </c>
      <c r="P15" s="29" t="s">
        <v>36</v>
      </c>
      <c r="Q15" s="29"/>
      <c r="R15" s="29" t="n">
        <v>940</v>
      </c>
      <c r="S15" s="32" t="n">
        <v>199.99</v>
      </c>
      <c r="T15" s="17" t="n">
        <f aca="false">K15/(R15/1000)</f>
        <v>4.58218829306676</v>
      </c>
      <c r="U15" s="17" t="n">
        <f aca="false">G15*C15</f>
        <v>9804.25531914893</v>
      </c>
      <c r="V15" s="17" t="n">
        <f aca="false">K15/SQRT(U15)</f>
        <v>0.0435004228702444</v>
      </c>
      <c r="W15" s="29"/>
      <c r="X15" s="29"/>
      <c r="Y15" s="29"/>
      <c r="Z15" s="29"/>
      <c r="AA15" s="29"/>
      <c r="AB15" s="33"/>
      <c r="AC15" s="29"/>
      <c r="AD15" s="29"/>
      <c r="AE15" s="29"/>
    </row>
    <row r="16" customFormat="false" ht="15.75" hidden="false" customHeight="true" outlineLevel="0" collapsed="false">
      <c r="A16" s="41" t="s">
        <v>44</v>
      </c>
      <c r="B16" s="42" t="s">
        <v>51</v>
      </c>
      <c r="C16" s="43" t="n">
        <v>48</v>
      </c>
      <c r="D16" s="43" t="n">
        <v>1.47</v>
      </c>
      <c r="E16" s="43" t="n">
        <v>80</v>
      </c>
      <c r="F16" s="44" t="n">
        <f aca="false">C16*D16</f>
        <v>70.56</v>
      </c>
      <c r="G16" s="44" t="n">
        <f aca="false">C16/0.235</f>
        <v>204.255319148936</v>
      </c>
      <c r="H16" s="43" t="n">
        <v>0.028</v>
      </c>
      <c r="I16" s="43"/>
      <c r="J16" s="43"/>
      <c r="K16" s="45" t="n">
        <f aca="false">$G$58*E16/N16</f>
        <v>2.86404620998334</v>
      </c>
      <c r="L16" s="43"/>
      <c r="M16" s="45" t="n">
        <f aca="false">MIN(C16, 48*0.8)*N16</f>
        <v>8870.4</v>
      </c>
      <c r="N16" s="43" t="n">
        <v>231</v>
      </c>
      <c r="O16" s="43" t="n">
        <v>1</v>
      </c>
      <c r="P16" s="43" t="s">
        <v>36</v>
      </c>
      <c r="Q16" s="43" t="n">
        <v>24</v>
      </c>
      <c r="R16" s="43" t="n">
        <v>849</v>
      </c>
      <c r="S16" s="46" t="n">
        <v>166.99</v>
      </c>
      <c r="T16" s="44" t="n">
        <f aca="false">K16/(R16/1000)</f>
        <v>3.37343487630546</v>
      </c>
      <c r="U16" s="44" t="n">
        <f aca="false">G16*C16</f>
        <v>9804.25531914893</v>
      </c>
      <c r="V16" s="44" t="n">
        <f aca="false">K16/SQRT(U16)</f>
        <v>0.0289249565059287</v>
      </c>
      <c r="W16" s="43"/>
      <c r="X16" s="43"/>
      <c r="Y16" s="43"/>
      <c r="Z16" s="43"/>
      <c r="AA16" s="43"/>
      <c r="AB16" s="47"/>
      <c r="AC16" s="43"/>
      <c r="AD16" s="43"/>
      <c r="AE16" s="43"/>
    </row>
    <row r="17" customFormat="false" ht="15.75" hidden="false" customHeight="true" outlineLevel="0" collapsed="false">
      <c r="A17" s="41" t="s">
        <v>44</v>
      </c>
      <c r="B17" s="42" t="s">
        <v>52</v>
      </c>
      <c r="C17" s="43" t="n">
        <v>32</v>
      </c>
      <c r="D17" s="43"/>
      <c r="E17" s="43" t="n">
        <v>90</v>
      </c>
      <c r="F17" s="44" t="n">
        <f aca="false">C17*D17</f>
        <v>0</v>
      </c>
      <c r="G17" s="44" t="n">
        <f aca="false">C17/0.235</f>
        <v>136.170212765957</v>
      </c>
      <c r="H17" s="43" t="n">
        <v>0.036</v>
      </c>
      <c r="I17" s="43"/>
      <c r="J17" s="43"/>
      <c r="K17" s="45" t="n">
        <f aca="false">$G$58*E17/N17</f>
        <v>2.75664447710896</v>
      </c>
      <c r="L17" s="43"/>
      <c r="M17" s="45" t="n">
        <f aca="false">MIN(C17, 48*0.8)*N17</f>
        <v>8640</v>
      </c>
      <c r="N17" s="43" t="n">
        <v>270</v>
      </c>
      <c r="O17" s="43" t="n">
        <v>1</v>
      </c>
      <c r="P17" s="43" t="s">
        <v>36</v>
      </c>
      <c r="Q17" s="43"/>
      <c r="R17" s="43" t="n">
        <v>438</v>
      </c>
      <c r="S17" s="46" t="n">
        <v>66.99</v>
      </c>
      <c r="T17" s="44" t="n">
        <f aca="false">K17/(R17/1000)</f>
        <v>6.29370885184694</v>
      </c>
      <c r="U17" s="44" t="n">
        <f aca="false">G17*C17</f>
        <v>4357.44680851064</v>
      </c>
      <c r="V17" s="44" t="n">
        <f aca="false">K17/SQRT(U17)</f>
        <v>0.0417604059554346</v>
      </c>
      <c r="W17" s="43"/>
      <c r="X17" s="43"/>
      <c r="Y17" s="43"/>
      <c r="Z17" s="43"/>
      <c r="AA17" s="43"/>
      <c r="AB17" s="47"/>
      <c r="AC17" s="43"/>
      <c r="AD17" s="43"/>
      <c r="AE17" s="43"/>
    </row>
    <row r="18" customFormat="false" ht="15.75" hidden="false" customHeight="true" outlineLevel="0" collapsed="false">
      <c r="A18" s="20" t="s">
        <v>44</v>
      </c>
      <c r="B18" s="21" t="s">
        <v>53</v>
      </c>
      <c r="C18" s="22" t="n">
        <v>24</v>
      </c>
      <c r="D18" s="22" t="n">
        <v>2</v>
      </c>
      <c r="E18" s="22" t="n">
        <v>52</v>
      </c>
      <c r="F18" s="23" t="n">
        <f aca="false">C18*D18</f>
        <v>48</v>
      </c>
      <c r="G18" s="23" t="n">
        <f aca="false">C18/0.235</f>
        <v>102.127659574468</v>
      </c>
      <c r="H18" s="22" t="n">
        <v>0.036</v>
      </c>
      <c r="I18" s="22"/>
      <c r="J18" s="22"/>
      <c r="K18" s="24" t="n">
        <f aca="false">$G$58*E18/N18</f>
        <v>1.3231893490123</v>
      </c>
      <c r="L18" s="22"/>
      <c r="M18" s="24" t="n">
        <f aca="false">MIN(C18, 48*0.8)*N18</f>
        <v>7800</v>
      </c>
      <c r="N18" s="22" t="n">
        <v>325</v>
      </c>
      <c r="O18" s="22" t="n">
        <v>1</v>
      </c>
      <c r="P18" s="22" t="s">
        <v>36</v>
      </c>
      <c r="Q18" s="22"/>
      <c r="R18" s="22" t="n">
        <v>600</v>
      </c>
      <c r="S18" s="25" t="n">
        <v>69.99</v>
      </c>
      <c r="T18" s="23" t="n">
        <f aca="false">K18/(R18/1000)</f>
        <v>2.20531558168717</v>
      </c>
      <c r="U18" s="23" t="n">
        <f aca="false">G18*C18</f>
        <v>2451.06382978723</v>
      </c>
      <c r="V18" s="23" t="n">
        <f aca="false">K18/SQRT(U18)</f>
        <v>0.0267266598114782</v>
      </c>
      <c r="W18" s="22"/>
      <c r="X18" s="22"/>
      <c r="Y18" s="22"/>
      <c r="Z18" s="22"/>
      <c r="AA18" s="22"/>
      <c r="AB18" s="26"/>
      <c r="AC18" s="22"/>
      <c r="AD18" s="22"/>
      <c r="AE18" s="22"/>
    </row>
    <row r="19" customFormat="false" ht="15.75" hidden="false" customHeight="true" outlineLevel="0" collapsed="false">
      <c r="A19" s="34" t="s">
        <v>33</v>
      </c>
      <c r="B19" s="35" t="s">
        <v>54</v>
      </c>
      <c r="C19" s="36" t="n">
        <v>24</v>
      </c>
      <c r="D19" s="36" t="n">
        <v>2.8</v>
      </c>
      <c r="E19" s="36" t="n">
        <v>8.4</v>
      </c>
      <c r="F19" s="37" t="n">
        <f aca="false">C19*D19</f>
        <v>67.2</v>
      </c>
      <c r="G19" s="36" t="n">
        <v>8.4</v>
      </c>
      <c r="H19" s="36" t="n">
        <v>2.6</v>
      </c>
      <c r="I19" s="36" t="n">
        <v>3</v>
      </c>
      <c r="J19" s="36" t="n">
        <v>7.8</v>
      </c>
      <c r="K19" s="38" t="n">
        <v>7.7</v>
      </c>
      <c r="L19" s="36" t="n">
        <v>140</v>
      </c>
      <c r="M19" s="38" t="n">
        <f aca="false">C19*N19/O19</f>
        <v>240</v>
      </c>
      <c r="N19" s="36" t="n">
        <v>10</v>
      </c>
      <c r="O19" s="36" t="n">
        <v>1</v>
      </c>
      <c r="P19" s="36" t="s">
        <v>36</v>
      </c>
      <c r="Q19" s="36" t="s">
        <v>36</v>
      </c>
      <c r="R19" s="36" t="n">
        <v>698</v>
      </c>
      <c r="S19" s="39" t="n">
        <v>272.99</v>
      </c>
      <c r="T19" s="37" t="n">
        <f aca="false">K19/(R19/1000)</f>
        <v>11.0315186246418</v>
      </c>
      <c r="U19" s="37" t="n">
        <f aca="false">G19*C19</f>
        <v>201.6</v>
      </c>
      <c r="V19" s="37" t="n">
        <f aca="false">K19/SQRT(U19)</f>
        <v>0.542307313450798</v>
      </c>
      <c r="W19" s="36"/>
      <c r="X19" s="36" t="e">
        <f aca="false">T19/MAX($T$4:$T$55)</f>
        <v>#DIV/0!</v>
      </c>
      <c r="Y19" s="36" t="n">
        <f aca="false">1-U19/MAX($U$4:$U$55)</f>
        <v>0.9794375</v>
      </c>
      <c r="Z19" s="36" t="n">
        <f aca="false">V19/MAX($V$4:$V$55)</f>
        <v>0.390253933868208</v>
      </c>
      <c r="AA19" s="36" t="e">
        <f aca="false">(X19*#REF!+Z19*#REF!)/(#REF!+#REF!)</f>
        <v>#DIV/0!</v>
      </c>
      <c r="AB19" s="40"/>
      <c r="AC19" s="36"/>
      <c r="AD19" s="36" t="n">
        <f aca="false">C19/H19-G19</f>
        <v>0.83076923076923</v>
      </c>
      <c r="AE19" s="36" t="n">
        <f aca="false">AD19*C19</f>
        <v>19.9384615384615</v>
      </c>
    </row>
    <row r="20" customFormat="false" ht="14.9" hidden="false" customHeight="false" outlineLevel="0" collapsed="false">
      <c r="A20" s="20" t="s">
        <v>33</v>
      </c>
      <c r="B20" s="21" t="s">
        <v>55</v>
      </c>
      <c r="C20" s="22" t="n">
        <v>24</v>
      </c>
      <c r="D20" s="22" t="n">
        <v>1.43</v>
      </c>
      <c r="E20" s="23" t="n">
        <v>4.2</v>
      </c>
      <c r="F20" s="23" t="n">
        <f aca="false">C20*D20</f>
        <v>34.32</v>
      </c>
      <c r="G20" s="22" t="n">
        <v>4.2</v>
      </c>
      <c r="H20" s="22" t="n">
        <v>4.6</v>
      </c>
      <c r="I20" s="22" t="n">
        <v>0.6</v>
      </c>
      <c r="J20" s="23" t="n">
        <v>1.75</v>
      </c>
      <c r="K20" s="20" t="n">
        <v>1.75</v>
      </c>
      <c r="L20" s="22" t="n">
        <v>350</v>
      </c>
      <c r="M20" s="48" t="n">
        <f aca="false">C20*N20/O20</f>
        <v>720</v>
      </c>
      <c r="N20" s="22" t="n">
        <v>30</v>
      </c>
      <c r="O20" s="22" t="n">
        <v>1</v>
      </c>
      <c r="P20" s="22" t="s">
        <v>36</v>
      </c>
      <c r="Q20" s="22" t="n">
        <v>21</v>
      </c>
      <c r="R20" s="22" t="n">
        <v>315</v>
      </c>
      <c r="S20" s="25" t="n">
        <v>181.99</v>
      </c>
      <c r="T20" s="23" t="n">
        <f aca="false">K20/(R20/1000)</f>
        <v>5.55555555555556</v>
      </c>
      <c r="U20" s="23" t="n">
        <f aca="false">G20*C20</f>
        <v>100.8</v>
      </c>
      <c r="V20" s="23" t="n">
        <f aca="false">K20/SQRT(U20)</f>
        <v>0.174304172194599</v>
      </c>
      <c r="W20" s="22"/>
      <c r="X20" s="22" t="e">
        <f aca="false">T20/MAX($T$4:$T$55)</f>
        <v>#DIV/0!</v>
      </c>
      <c r="Y20" s="22" t="n">
        <f aca="false">1-U20/MAX($U$4:$U$55)</f>
        <v>0.98971875</v>
      </c>
      <c r="Z20" s="22" t="n">
        <f aca="false">V20/MAX($V$4:$V$55)</f>
        <v>0.125432365010426</v>
      </c>
      <c r="AA20" s="22" t="e">
        <f aca="false">(X20*#REF!+Z20*#REF!)/(#REF!+#REF!)</f>
        <v>#DIV/0!</v>
      </c>
      <c r="AB20" s="26"/>
      <c r="AC20" s="22"/>
      <c r="AD20" s="22" t="n">
        <f aca="false">C20/H20-G20</f>
        <v>1.01739130434783</v>
      </c>
      <c r="AE20" s="22" t="n">
        <f aca="false">AD20*C20</f>
        <v>24.4173913043478</v>
      </c>
    </row>
    <row r="21" customFormat="false" ht="14.9" hidden="false" customHeight="false" outlineLevel="0" collapsed="false">
      <c r="A21" s="41" t="s">
        <v>33</v>
      </c>
      <c r="B21" s="42" t="s">
        <v>56</v>
      </c>
      <c r="C21" s="43" t="n">
        <v>24</v>
      </c>
      <c r="D21" s="43" t="n">
        <v>5.8</v>
      </c>
      <c r="E21" s="44" t="n">
        <v>17</v>
      </c>
      <c r="F21" s="44" t="n">
        <f aca="false">C21*D21</f>
        <v>139.2</v>
      </c>
      <c r="G21" s="43" t="n">
        <v>17</v>
      </c>
      <c r="H21" s="43" t="n">
        <v>0.41</v>
      </c>
      <c r="I21" s="43" t="n">
        <v>1</v>
      </c>
      <c r="J21" s="44" t="n">
        <v>2.9</v>
      </c>
      <c r="K21" s="41" t="n">
        <v>2.9</v>
      </c>
      <c r="L21" s="43" t="n">
        <v>1050</v>
      </c>
      <c r="M21" s="45" t="n">
        <f aca="false">C21*N21/O21</f>
        <v>1440</v>
      </c>
      <c r="N21" s="43" t="n">
        <v>60</v>
      </c>
      <c r="O21" s="43" t="n">
        <v>1</v>
      </c>
      <c r="P21" s="43" t="s">
        <v>36</v>
      </c>
      <c r="Q21" s="43" t="n">
        <v>21</v>
      </c>
      <c r="R21" s="43" t="n">
        <v>315</v>
      </c>
      <c r="S21" s="46" t="n">
        <v>181.99</v>
      </c>
      <c r="T21" s="44" t="n">
        <f aca="false">K21/(R21/1000)</f>
        <v>9.20634920634921</v>
      </c>
      <c r="U21" s="44" t="n">
        <f aca="false">G21*C21</f>
        <v>408</v>
      </c>
      <c r="V21" s="44" t="n">
        <f aca="false">K21/SQRT(U21)</f>
        <v>0.143571393731618</v>
      </c>
      <c r="W21" s="43"/>
      <c r="X21" s="43" t="e">
        <f aca="false">T21/MAX($T$4:$T$55)</f>
        <v>#DIV/0!</v>
      </c>
      <c r="Y21" s="43" t="n">
        <f aca="false">1-U21/MAX($U$4:$U$55)</f>
        <v>0.958385416666667</v>
      </c>
      <c r="Z21" s="43" t="n">
        <f aca="false">V21/MAX($V$4:$V$55)</f>
        <v>0.103316514096372</v>
      </c>
      <c r="AA21" s="43" t="e">
        <f aca="false">(X21*#REF!+Z21*#REF!)/(#REF!+#REF!)</f>
        <v>#DIV/0!</v>
      </c>
      <c r="AB21" s="47"/>
      <c r="AC21" s="43"/>
      <c r="AD21" s="43" t="n">
        <f aca="false">C21/H21-G21</f>
        <v>41.5365853658537</v>
      </c>
      <c r="AE21" s="43" t="n">
        <f aca="false">AD21*C21</f>
        <v>996.878048780488</v>
      </c>
    </row>
    <row r="22" customFormat="false" ht="14.9" hidden="false" customHeight="false" outlineLevel="0" collapsed="false">
      <c r="A22" s="20" t="s">
        <v>33</v>
      </c>
      <c r="B22" s="21" t="s">
        <v>57</v>
      </c>
      <c r="C22" s="22" t="n">
        <v>24</v>
      </c>
      <c r="D22" s="22" t="n">
        <v>1.43</v>
      </c>
      <c r="E22" s="23" t="n">
        <v>4.2</v>
      </c>
      <c r="F22" s="23" t="n">
        <f aca="false">C22*D22</f>
        <v>34.32</v>
      </c>
      <c r="G22" s="22" t="n">
        <v>4.2</v>
      </c>
      <c r="H22" s="22" t="n">
        <v>4.6</v>
      </c>
      <c r="I22" s="22" t="n">
        <v>0.6</v>
      </c>
      <c r="J22" s="23" t="n">
        <f aca="false">K22</f>
        <v>1.75</v>
      </c>
      <c r="K22" s="20" t="n">
        <v>1.75</v>
      </c>
      <c r="L22" s="22" t="n">
        <v>350</v>
      </c>
      <c r="M22" s="48" t="n">
        <f aca="false">C22*N22/O22</f>
        <v>600</v>
      </c>
      <c r="N22" s="22" t="n">
        <v>25</v>
      </c>
      <c r="O22" s="22" t="n">
        <v>1</v>
      </c>
      <c r="P22" s="22" t="s">
        <v>36</v>
      </c>
      <c r="Q22" s="22" t="n">
        <v>14</v>
      </c>
      <c r="R22" s="22" t="n">
        <v>230</v>
      </c>
      <c r="S22" s="25" t="n">
        <v>108.99</v>
      </c>
      <c r="T22" s="23" t="n">
        <f aca="false">K22/(R22/1000)</f>
        <v>7.60869565217391</v>
      </c>
      <c r="U22" s="23" t="n">
        <f aca="false">G22*C22</f>
        <v>100.8</v>
      </c>
      <c r="V22" s="23" t="n">
        <f aca="false">K22/SQRT(U22)</f>
        <v>0.174304172194599</v>
      </c>
      <c r="W22" s="22"/>
      <c r="X22" s="22" t="e">
        <f aca="false">T22/MAX($T$4:$T$55)</f>
        <v>#DIV/0!</v>
      </c>
      <c r="Y22" s="22" t="n">
        <f aca="false">1-U22/MAX($U$4:$U$55)</f>
        <v>0.98971875</v>
      </c>
      <c r="Z22" s="22" t="n">
        <f aca="false">V22/MAX($V$4:$V$55)</f>
        <v>0.125432365010426</v>
      </c>
      <c r="AA22" s="22" t="e">
        <f aca="false">(X22*#REF!+Z22*#REF!)/(#REF!+#REF!)</f>
        <v>#DIV/0!</v>
      </c>
      <c r="AB22" s="26"/>
      <c r="AC22" s="22"/>
      <c r="AD22" s="22" t="n">
        <f aca="false">C22/H22-G22</f>
        <v>1.01739130434783</v>
      </c>
      <c r="AE22" s="22" t="n">
        <f aca="false">AD22*C22</f>
        <v>24.4173913043478</v>
      </c>
    </row>
    <row r="23" customFormat="false" ht="14.9" hidden="false" customHeight="false" outlineLevel="0" collapsed="false">
      <c r="A23" s="20" t="s">
        <v>33</v>
      </c>
      <c r="B23" s="21" t="s">
        <v>58</v>
      </c>
      <c r="C23" s="22" t="n">
        <v>24</v>
      </c>
      <c r="D23" s="22" t="n">
        <v>3.1</v>
      </c>
      <c r="E23" s="23" t="n">
        <v>9.5</v>
      </c>
      <c r="F23" s="23" t="n">
        <f aca="false">C23*D23</f>
        <v>74.4</v>
      </c>
      <c r="G23" s="22" t="n">
        <v>9.5</v>
      </c>
      <c r="H23" s="22" t="n">
        <v>1.1</v>
      </c>
      <c r="I23" s="22" t="n">
        <v>0.6</v>
      </c>
      <c r="J23" s="23" t="n">
        <v>1.75</v>
      </c>
      <c r="K23" s="20" t="n">
        <v>1.75</v>
      </c>
      <c r="L23" s="22" t="n">
        <v>850</v>
      </c>
      <c r="M23" s="48" t="n">
        <f aca="false">C23*N23/O23</f>
        <v>1200</v>
      </c>
      <c r="N23" s="22" t="n">
        <v>50</v>
      </c>
      <c r="O23" s="22" t="n">
        <v>1</v>
      </c>
      <c r="P23" s="22" t="s">
        <v>36</v>
      </c>
      <c r="Q23" s="22" t="n">
        <v>14</v>
      </c>
      <c r="R23" s="22" t="n">
        <v>226</v>
      </c>
      <c r="S23" s="25" t="n">
        <v>108.99</v>
      </c>
      <c r="T23" s="23" t="n">
        <f aca="false">K23/(R23/1000)</f>
        <v>7.74336283185841</v>
      </c>
      <c r="U23" s="23" t="n">
        <f aca="false">G23*C23</f>
        <v>228</v>
      </c>
      <c r="V23" s="23" t="n">
        <f aca="false">K23/SQRT(U23)</f>
        <v>0.115896581243191</v>
      </c>
      <c r="W23" s="22"/>
      <c r="X23" s="22" t="e">
        <f aca="false">T23/MAX($T$4:$T$55)</f>
        <v>#DIV/0!</v>
      </c>
      <c r="Y23" s="22" t="n">
        <f aca="false">1-U23/MAX($U$4:$U$55)</f>
        <v>0.976744791666667</v>
      </c>
      <c r="Z23" s="22" t="n">
        <f aca="false">V23/MAX($V$4:$V$55)</f>
        <v>0.0834012295800162</v>
      </c>
      <c r="AA23" s="22" t="e">
        <f aca="false">(X23*#REF!+Z23*#REF!)/(#REF!+#REF!)</f>
        <v>#DIV/0!</v>
      </c>
      <c r="AB23" s="26"/>
      <c r="AC23" s="22"/>
      <c r="AD23" s="22" t="n">
        <f aca="false">C23/H23-G23</f>
        <v>12.3181818181818</v>
      </c>
      <c r="AE23" s="22" t="n">
        <f aca="false">AD23*C23</f>
        <v>295.636363636364</v>
      </c>
    </row>
    <row r="24" customFormat="false" ht="14.9" hidden="false" customHeight="false" outlineLevel="0" collapsed="false">
      <c r="A24" s="3" t="s">
        <v>33</v>
      </c>
      <c r="B24" s="7" t="s">
        <v>59</v>
      </c>
      <c r="C24" s="2" t="n">
        <v>16</v>
      </c>
      <c r="D24" s="2" t="n">
        <v>1.65</v>
      </c>
      <c r="E24" s="4" t="n">
        <v>5</v>
      </c>
      <c r="F24" s="4" t="n">
        <f aca="false">C24*D24</f>
        <v>26.4</v>
      </c>
      <c r="G24" s="2" t="n">
        <v>5</v>
      </c>
      <c r="H24" s="2" t="n">
        <v>3.6</v>
      </c>
      <c r="I24" s="2" t="n">
        <v>0.25</v>
      </c>
      <c r="J24" s="8" t="n">
        <f aca="false">K24</f>
        <v>0.73</v>
      </c>
      <c r="K24" s="3" t="n">
        <v>0.73</v>
      </c>
      <c r="L24" s="2" t="n">
        <v>600</v>
      </c>
      <c r="M24" s="49" t="n">
        <f aca="false">C24*N24/O24</f>
        <v>1120</v>
      </c>
      <c r="N24" s="2" t="n">
        <v>70</v>
      </c>
      <c r="O24" s="2" t="n">
        <v>1</v>
      </c>
      <c r="P24" s="2" t="s">
        <v>36</v>
      </c>
      <c r="Q24" s="2" t="n">
        <v>14</v>
      </c>
      <c r="R24" s="2" t="n">
        <v>107</v>
      </c>
      <c r="S24" s="9" t="n">
        <v>72.99</v>
      </c>
      <c r="T24" s="8" t="n">
        <f aca="false">K24/(R24/1000)</f>
        <v>6.82242990654206</v>
      </c>
      <c r="U24" s="8" t="n">
        <f aca="false">G24*C24</f>
        <v>80</v>
      </c>
      <c r="V24" s="8" t="n">
        <f aca="false">K24/SQRT(U24)</f>
        <v>0.0816164811787423</v>
      </c>
      <c r="X24" s="10" t="e">
        <f aca="false">T24/MAX($T$4:$T$55)</f>
        <v>#DIV/0!</v>
      </c>
      <c r="Y24" s="10" t="n">
        <f aca="false">1-U24/MAX($U$4:$U$55)</f>
        <v>0.991840277777778</v>
      </c>
      <c r="Z24" s="10" t="n">
        <f aca="false">V24/MAX($V$4:$V$55)</f>
        <v>0.0587326633045204</v>
      </c>
      <c r="AA24" s="10" t="e">
        <f aca="false">(X24*#REF!+Z24*#REF!)/(#REF!+#REF!)</f>
        <v>#DIV/0!</v>
      </c>
      <c r="AB24" s="19"/>
      <c r="AD24" s="10" t="n">
        <f aca="false">C24/H24-G24</f>
        <v>-0.555555555555555</v>
      </c>
      <c r="AE24" s="10" t="n">
        <f aca="false">AD24*C24</f>
        <v>-8.88888888888889</v>
      </c>
    </row>
    <row r="25" customFormat="false" ht="14.9" hidden="false" customHeight="false" outlineLevel="0" collapsed="false">
      <c r="A25" s="3" t="s">
        <v>33</v>
      </c>
      <c r="B25" s="7" t="s">
        <v>60</v>
      </c>
      <c r="C25" s="2" t="n">
        <v>16</v>
      </c>
      <c r="D25" s="2" t="n">
        <v>1.45</v>
      </c>
      <c r="E25" s="4" t="n">
        <v>4.5</v>
      </c>
      <c r="F25" s="4" t="n">
        <f aca="false">C25*D25</f>
        <v>23.2</v>
      </c>
      <c r="G25" s="2" t="n">
        <v>4.5</v>
      </c>
      <c r="H25" s="2" t="n">
        <v>3.33</v>
      </c>
      <c r="I25" s="2" t="n">
        <v>0.15</v>
      </c>
      <c r="J25" s="10" t="n">
        <f aca="false">K25</f>
        <v>0.46</v>
      </c>
      <c r="K25" s="3" t="n">
        <v>0.46</v>
      </c>
      <c r="L25" s="2" t="n">
        <v>900</v>
      </c>
      <c r="M25" s="49" t="n">
        <f aca="false">C25*N25/O25</f>
        <v>1600</v>
      </c>
      <c r="N25" s="2" t="n">
        <v>100</v>
      </c>
      <c r="O25" s="2" t="n">
        <v>1</v>
      </c>
      <c r="P25" s="2" t="s">
        <v>36</v>
      </c>
      <c r="Q25" s="2" t="n">
        <v>7</v>
      </c>
      <c r="R25" s="2" t="n">
        <v>90</v>
      </c>
      <c r="S25" s="9" t="n">
        <v>54.99</v>
      </c>
      <c r="T25" s="8" t="n">
        <f aca="false">K25/(R25/1000)</f>
        <v>5.11111111111111</v>
      </c>
      <c r="U25" s="8" t="n">
        <f aca="false">G25*C25</f>
        <v>72</v>
      </c>
      <c r="V25" s="8" t="n">
        <f aca="false">K25/SQRT(U25)</f>
        <v>0.0542115198909687</v>
      </c>
      <c r="X25" s="10" t="e">
        <f aca="false">T25/MAX($T$4:$T$55)</f>
        <v>#DIV/0!</v>
      </c>
      <c r="Y25" s="10" t="n">
        <f aca="false">1-U25/MAX($U$4:$U$55)</f>
        <v>0.99265625</v>
      </c>
      <c r="Z25" s="10" t="n">
        <f aca="false">V25/MAX($V$4:$V$55)</f>
        <v>0.0390115684846735</v>
      </c>
      <c r="AA25" s="10" t="e">
        <f aca="false">(X25*#REF!+Z25*#REF!)/(#REF!+#REF!)</f>
        <v>#DIV/0!</v>
      </c>
      <c r="AB25" s="19"/>
      <c r="AD25" s="10" t="n">
        <f aca="false">C25/H25-G25</f>
        <v>0.304804804804805</v>
      </c>
      <c r="AE25" s="10" t="n">
        <f aca="false">AD25*C25</f>
        <v>4.87687687687688</v>
      </c>
    </row>
    <row r="26" customFormat="false" ht="14.9" hidden="false" customHeight="false" outlineLevel="0" collapsed="false">
      <c r="A26" s="3" t="s">
        <v>33</v>
      </c>
      <c r="B26" s="7" t="s">
        <v>61</v>
      </c>
      <c r="C26" s="4" t="n">
        <v>25.2</v>
      </c>
      <c r="D26" s="2" t="s">
        <v>36</v>
      </c>
      <c r="E26" s="4" t="n">
        <f aca="false">G26</f>
        <v>1.61538461538462</v>
      </c>
      <c r="F26" s="4" t="e">
        <f aca="false">C26*D26</f>
        <v>#VALUE!</v>
      </c>
      <c r="G26" s="8" t="n">
        <f aca="false">C26/15.6</f>
        <v>1.61538461538462</v>
      </c>
      <c r="H26" s="2" t="n">
        <v>15.6</v>
      </c>
      <c r="I26" s="5" t="n">
        <f aca="false">K26/3</f>
        <v>0.102838578613225</v>
      </c>
      <c r="J26" s="8" t="n">
        <f aca="false">K26</f>
        <v>0.308515735839674</v>
      </c>
      <c r="K26" s="50" t="n">
        <f aca="false">G26*O26/(N26*2*PI()/60)</f>
        <v>0.308515735839674</v>
      </c>
      <c r="L26" s="2" t="s">
        <v>36</v>
      </c>
      <c r="M26" s="49" t="n">
        <f aca="false">C26*N26/O26</f>
        <v>1260</v>
      </c>
      <c r="N26" s="2" t="n">
        <v>50</v>
      </c>
      <c r="O26" s="2" t="n">
        <v>1</v>
      </c>
      <c r="P26" s="2" t="s">
        <v>36</v>
      </c>
      <c r="Q26" s="2" t="n">
        <v>7</v>
      </c>
      <c r="R26" s="2" t="n">
        <v>88</v>
      </c>
      <c r="S26" s="9" t="n">
        <v>49.9</v>
      </c>
      <c r="T26" s="8" t="n">
        <f aca="false">K26/(R26/1000)</f>
        <v>3.50586063454175</v>
      </c>
      <c r="U26" s="8" t="n">
        <f aca="false">G26*C26</f>
        <v>40.7076923076923</v>
      </c>
      <c r="V26" s="8" t="n">
        <f aca="false">K26/SQRT(U26)</f>
        <v>0.0483547429005369</v>
      </c>
      <c r="X26" s="10" t="e">
        <f aca="false">T26/MAX($T$4:$T$55)</f>
        <v>#DIV/0!</v>
      </c>
      <c r="Y26" s="10" t="n">
        <f aca="false">1-U26/MAX($U$4:$U$55)</f>
        <v>0.995847956730769</v>
      </c>
      <c r="Z26" s="10" t="n">
        <f aca="false">V26/MAX($V$4:$V$55)</f>
        <v>0.0347969281808928</v>
      </c>
      <c r="AA26" s="10" t="e">
        <f aca="false">(X26*#REF!+Z26*#REF!)/(#REF!+#REF!)</f>
        <v>#DIV/0!</v>
      </c>
      <c r="AB26" s="19"/>
      <c r="AD26" s="10" t="n">
        <f aca="false">C26/H26-G26</f>
        <v>0</v>
      </c>
      <c r="AE26" s="10" t="n">
        <f aca="false">AD26*C26</f>
        <v>0</v>
      </c>
    </row>
    <row r="27" customFormat="false" ht="14.9" hidden="false" customHeight="false" outlineLevel="0" collapsed="false">
      <c r="A27" s="3" t="s">
        <v>33</v>
      </c>
      <c r="B27" s="7" t="s">
        <v>62</v>
      </c>
      <c r="C27" s="2" t="n">
        <v>25.2</v>
      </c>
      <c r="D27" s="2" t="s">
        <v>36</v>
      </c>
      <c r="E27" s="4" t="n">
        <f aca="false">G27</f>
        <v>1.98425196850394</v>
      </c>
      <c r="F27" s="4" t="e">
        <f aca="false">C27*D27</f>
        <v>#VALUE!</v>
      </c>
      <c r="G27" s="8" t="n">
        <f aca="false">C27/12.7</f>
        <v>1.98425196850394</v>
      </c>
      <c r="H27" s="2" t="n">
        <v>12.7</v>
      </c>
      <c r="I27" s="5" t="n">
        <f aca="false">K27/3</f>
        <v>0.191396066137712</v>
      </c>
      <c r="J27" s="8" t="n">
        <f aca="false">K27</f>
        <v>0.574188198413137</v>
      </c>
      <c r="K27" s="50" t="n">
        <f aca="false">G27*O27/(N27*2*PI()/60)</f>
        <v>0.574188198413137</v>
      </c>
      <c r="L27" s="2" t="s">
        <v>36</v>
      </c>
      <c r="M27" s="49" t="n">
        <f aca="false">C27*N27/O27</f>
        <v>831.6</v>
      </c>
      <c r="N27" s="2" t="n">
        <v>33</v>
      </c>
      <c r="O27" s="2" t="n">
        <v>1</v>
      </c>
      <c r="P27" s="2" t="s">
        <v>36</v>
      </c>
      <c r="Q27" s="2" t="n">
        <v>7</v>
      </c>
      <c r="R27" s="2" t="n">
        <v>137</v>
      </c>
      <c r="S27" s="9" t="n">
        <v>69.9</v>
      </c>
      <c r="T27" s="8" t="n">
        <f aca="false">K27/(R27/1000)</f>
        <v>4.19115473294261</v>
      </c>
      <c r="U27" s="8" t="n">
        <f aca="false">G27*C27</f>
        <v>50.0031496062992</v>
      </c>
      <c r="V27" s="8" t="n">
        <f aca="false">K27/SQRT(U27)</f>
        <v>0.0811999163176379</v>
      </c>
      <c r="X27" s="10" t="e">
        <f aca="false">T27/MAX($T$4:$T$55)</f>
        <v>#DIV/0!</v>
      </c>
      <c r="Y27" s="10" t="n">
        <f aca="false">1-U27/MAX($U$4:$U$55)</f>
        <v>0.994899852362205</v>
      </c>
      <c r="Z27" s="10" t="n">
        <f aca="false">V27/MAX($V$4:$V$55)</f>
        <v>0.0584328958632097</v>
      </c>
      <c r="AA27" s="10" t="e">
        <f aca="false">(X27*#REF!+Z27*#REF!)/(#REF!+#REF!)</f>
        <v>#DIV/0!</v>
      </c>
      <c r="AB27" s="19"/>
      <c r="AD27" s="10" t="n">
        <f aca="false">C27/H27-G27</f>
        <v>0</v>
      </c>
      <c r="AE27" s="10" t="n">
        <f aca="false">AD27*C27</f>
        <v>0</v>
      </c>
    </row>
    <row r="28" customFormat="false" ht="14.9" hidden="false" customHeight="false" outlineLevel="0" collapsed="false">
      <c r="A28" s="3" t="s">
        <v>33</v>
      </c>
      <c r="B28" s="7" t="s">
        <v>63</v>
      </c>
      <c r="C28" s="2" t="n">
        <v>25.2</v>
      </c>
      <c r="D28" s="2" t="s">
        <v>36</v>
      </c>
      <c r="E28" s="4" t="n">
        <f aca="false">G28</f>
        <v>1.68</v>
      </c>
      <c r="F28" s="4" t="e">
        <f aca="false">C28*D28</f>
        <v>#VALUE!</v>
      </c>
      <c r="G28" s="8" t="n">
        <f aca="false">C28/15</f>
        <v>1.68</v>
      </c>
      <c r="H28" s="2" t="n">
        <v>15</v>
      </c>
      <c r="I28" s="5" t="n">
        <f aca="false">K28/3</f>
        <v>0.205677157226449</v>
      </c>
      <c r="J28" s="8" t="n">
        <f aca="false">K28</f>
        <v>0.617031471679348</v>
      </c>
      <c r="K28" s="50" t="n">
        <f aca="false">G28*O28/(N28*2*PI()/60)</f>
        <v>0.617031471679348</v>
      </c>
      <c r="L28" s="2" t="s">
        <v>36</v>
      </c>
      <c r="M28" s="49" t="n">
        <f aca="false">C28*N28/O28</f>
        <v>655.2</v>
      </c>
      <c r="N28" s="2" t="n">
        <v>26</v>
      </c>
      <c r="O28" s="2" t="n">
        <v>1</v>
      </c>
      <c r="P28" s="2" t="s">
        <v>36</v>
      </c>
      <c r="Q28" s="2" t="n">
        <v>7</v>
      </c>
      <c r="R28" s="2" t="n">
        <v>156</v>
      </c>
      <c r="S28" s="9" t="n">
        <v>74.9</v>
      </c>
      <c r="T28" s="8" t="n">
        <f aca="false">K28/(R28/1000)</f>
        <v>3.95532994666249</v>
      </c>
      <c r="U28" s="8" t="n">
        <f aca="false">G28*C28</f>
        <v>42.336</v>
      </c>
      <c r="V28" s="8" t="n">
        <f aca="false">K28/SQRT(U28)</f>
        <v>0.0948314529325384</v>
      </c>
      <c r="X28" s="10" t="e">
        <f aca="false">T28/MAX($T$4:$T$55)</f>
        <v>#DIV/0!</v>
      </c>
      <c r="Y28" s="10" t="n">
        <f aca="false">1-U28/MAX($U$4:$U$55)</f>
        <v>0.995681875</v>
      </c>
      <c r="Z28" s="10" t="n">
        <f aca="false">V28/MAX($V$4:$V$55)</f>
        <v>0.0682423906951765</v>
      </c>
      <c r="AA28" s="10" t="e">
        <f aca="false">(X28*#REF!+Z28*#REF!)/(#REF!+#REF!)</f>
        <v>#DIV/0!</v>
      </c>
      <c r="AB28" s="19"/>
      <c r="AD28" s="10" t="n">
        <f aca="false">C28/H28-G28</f>
        <v>0</v>
      </c>
      <c r="AE28" s="10" t="n">
        <f aca="false">AD28*C28</f>
        <v>0</v>
      </c>
    </row>
    <row r="29" customFormat="false" ht="14.9" hidden="false" customHeight="false" outlineLevel="0" collapsed="false">
      <c r="A29" s="3" t="s">
        <v>33</v>
      </c>
      <c r="B29" s="7" t="s">
        <v>64</v>
      </c>
      <c r="C29" s="2" t="n">
        <v>25.2</v>
      </c>
      <c r="D29" s="2" t="s">
        <v>36</v>
      </c>
      <c r="E29" s="4" t="n">
        <f aca="false">G29</f>
        <v>1.64705882352941</v>
      </c>
      <c r="F29" s="4" t="e">
        <f aca="false">C29*D29</f>
        <v>#VALUE!</v>
      </c>
      <c r="G29" s="8" t="n">
        <f aca="false">C29/15.3</f>
        <v>1.64705882352941</v>
      </c>
      <c r="H29" s="2" t="n">
        <v>15.3</v>
      </c>
      <c r="I29" s="5" t="n">
        <f aca="false">K29/3</f>
        <v>0.0989198314444633</v>
      </c>
      <c r="J29" s="8" t="n">
        <f aca="false">K29</f>
        <v>0.29675949433339</v>
      </c>
      <c r="K29" s="50" t="n">
        <f aca="false">G29*O29/(N29*2*PI()/60)</f>
        <v>0.29675949433339</v>
      </c>
      <c r="L29" s="2" t="s">
        <v>36</v>
      </c>
      <c r="M29" s="49" t="n">
        <f aca="false">C29*N29/O29</f>
        <v>1335.6</v>
      </c>
      <c r="N29" s="2" t="n">
        <v>53</v>
      </c>
      <c r="O29" s="2" t="n">
        <v>1</v>
      </c>
      <c r="P29" s="2" t="s">
        <v>36</v>
      </c>
      <c r="Q29" s="2" t="n">
        <v>7</v>
      </c>
      <c r="R29" s="2" t="n">
        <v>70</v>
      </c>
      <c r="S29" s="9" t="n">
        <v>45.9</v>
      </c>
      <c r="T29" s="8" t="n">
        <f aca="false">K29/(R29/1000)</f>
        <v>4.23942134761985</v>
      </c>
      <c r="U29" s="8" t="n">
        <f aca="false">G29*C29</f>
        <v>41.5058823529412</v>
      </c>
      <c r="V29" s="8" t="n">
        <f aca="false">K29/SQRT(U29)</f>
        <v>0.0460627430767847</v>
      </c>
      <c r="X29" s="10" t="e">
        <f aca="false">T29/MAX($T$4:$T$55)</f>
        <v>#DIV/0!</v>
      </c>
      <c r="Y29" s="10" t="n">
        <f aca="false">1-U29/MAX($U$4:$U$55)</f>
        <v>0.995766544117647</v>
      </c>
      <c r="Z29" s="10" t="n">
        <f aca="false">V29/MAX($V$4:$V$55)</f>
        <v>0.0331475645719956</v>
      </c>
      <c r="AA29" s="10" t="e">
        <f aca="false">(X29*#REF!+Z29*#REF!)/(#REF!+#REF!)</f>
        <v>#DIV/0!</v>
      </c>
      <c r="AB29" s="19"/>
      <c r="AD29" s="10" t="n">
        <f aca="false">C29/H29-G29</f>
        <v>0</v>
      </c>
      <c r="AE29" s="10" t="n">
        <f aca="false">AD29*C29</f>
        <v>0</v>
      </c>
    </row>
    <row r="30" customFormat="false" ht="14.9" hidden="false" customHeight="false" outlineLevel="0" collapsed="false">
      <c r="A30" s="51" t="s">
        <v>33</v>
      </c>
      <c r="B30" s="52" t="s">
        <v>65</v>
      </c>
      <c r="C30" s="53" t="n">
        <v>48</v>
      </c>
      <c r="D30" s="53" t="n">
        <v>9</v>
      </c>
      <c r="E30" s="53" t="n">
        <v>28</v>
      </c>
      <c r="F30" s="54" t="n">
        <f aca="false">C30*D30</f>
        <v>432</v>
      </c>
      <c r="G30" s="54" t="n">
        <f aca="false">C30/0.235</f>
        <v>204.255319148936</v>
      </c>
      <c r="H30" s="53" t="n">
        <v>0.235</v>
      </c>
      <c r="I30" s="53" t="n">
        <v>0.75</v>
      </c>
      <c r="J30" s="53" t="n">
        <v>2.3</v>
      </c>
      <c r="K30" s="55" t="n">
        <f aca="false">G30*O30/(N30*2*PI()/60)</f>
        <v>16.9608227975822</v>
      </c>
      <c r="L30" s="53" t="n">
        <v>4150</v>
      </c>
      <c r="M30" s="55" t="n">
        <f aca="false">C30*N30/O30</f>
        <v>5520</v>
      </c>
      <c r="N30" s="53" t="n">
        <v>115</v>
      </c>
      <c r="O30" s="53" t="n">
        <v>1</v>
      </c>
      <c r="P30" s="53" t="s">
        <v>36</v>
      </c>
      <c r="Q30" s="53" t="n">
        <v>14</v>
      </c>
      <c r="R30" s="53" t="n">
        <v>248</v>
      </c>
      <c r="S30" s="56" t="n">
        <v>177.9</v>
      </c>
      <c r="T30" s="54" t="n">
        <f aca="false">K30/(R30/1000)</f>
        <v>68.3904145063798</v>
      </c>
      <c r="U30" s="54" t="n">
        <f aca="false">G30*C30</f>
        <v>9804.25531914893</v>
      </c>
      <c r="V30" s="54" t="n">
        <f aca="false">K30/SQRT(U30)</f>
        <v>0.171292998002181</v>
      </c>
      <c r="W30" s="53"/>
      <c r="X30" s="53" t="e">
        <f aca="false">T30/MAX($T$4:$T$55)</f>
        <v>#DIV/0!</v>
      </c>
      <c r="Y30" s="53" t="n">
        <f aca="false">1-U30/MAX($U$4:$U$55)</f>
        <v>0</v>
      </c>
      <c r="Z30" s="53" t="n">
        <f aca="false">V30/MAX($V$4:$V$55)</f>
        <v>0.123265470806702</v>
      </c>
      <c r="AA30" s="57" t="e">
        <f aca="false">(X30*#REF!+Z30*#REF!)/(#REF!+#REF!)</f>
        <v>#DIV/0!</v>
      </c>
      <c r="AB30" s="58"/>
      <c r="AC30" s="53"/>
      <c r="AD30" s="53" t="n">
        <f aca="false">C30/H30-G30</f>
        <v>0</v>
      </c>
      <c r="AE30" s="53" t="n">
        <f aca="false">AD30*C30</f>
        <v>0</v>
      </c>
    </row>
    <row r="31" customFormat="false" ht="14.9" hidden="false" customHeight="false" outlineLevel="0" collapsed="false">
      <c r="A31" s="11" t="s">
        <v>33</v>
      </c>
      <c r="B31" s="12" t="s">
        <v>66</v>
      </c>
      <c r="C31" s="13" t="n">
        <v>48</v>
      </c>
      <c r="D31" s="13" t="n">
        <v>15</v>
      </c>
      <c r="E31" s="13" t="n">
        <v>46</v>
      </c>
      <c r="F31" s="14" t="n">
        <f aca="false">C31*D31</f>
        <v>720</v>
      </c>
      <c r="G31" s="17" t="n">
        <f aca="false">C31/0.235</f>
        <v>204.255319148936</v>
      </c>
      <c r="H31" s="13" t="n">
        <v>0.235</v>
      </c>
      <c r="I31" s="13" t="n">
        <v>1.3</v>
      </c>
      <c r="J31" s="13" t="n">
        <v>4</v>
      </c>
      <c r="K31" s="15" t="n">
        <f aca="false">G31*O31/(N31*2*PI()/60)</f>
        <v>17.7317692883814</v>
      </c>
      <c r="L31" s="13" t="n">
        <v>4600</v>
      </c>
      <c r="M31" s="15" t="n">
        <f aca="false">C31*N31/O31</f>
        <v>5280</v>
      </c>
      <c r="N31" s="13" t="n">
        <v>110</v>
      </c>
      <c r="O31" s="13" t="n">
        <v>1</v>
      </c>
      <c r="P31" s="13" t="s">
        <v>36</v>
      </c>
      <c r="Q31" s="13" t="n">
        <v>21</v>
      </c>
      <c r="R31" s="13" t="n">
        <v>354</v>
      </c>
      <c r="S31" s="16" t="n">
        <v>258.9</v>
      </c>
      <c r="T31" s="17" t="n">
        <f aca="false">K31/(R31/1000)</f>
        <v>50.0897437524898</v>
      </c>
      <c r="U31" s="17" t="n">
        <f aca="false">G31*C31</f>
        <v>9804.25531914893</v>
      </c>
      <c r="V31" s="17" t="n">
        <f aca="false">K31/SQRT(U31)</f>
        <v>0.179079043365916</v>
      </c>
      <c r="W31" s="18"/>
      <c r="X31" s="18" t="e">
        <f aca="false">T31/MAX($T$4:$T$55)</f>
        <v>#DIV/0!</v>
      </c>
      <c r="Y31" s="18" t="n">
        <f aca="false">1-U31/MAX($U$4:$U$55)</f>
        <v>0</v>
      </c>
      <c r="Z31" s="18" t="n">
        <f aca="false">V31/MAX($V$4:$V$55)</f>
        <v>0.128868446752461</v>
      </c>
      <c r="AA31" s="13" t="e">
        <f aca="false">(X31*#REF!+Z31*#REF!)/(#REF!+#REF!)</f>
        <v>#DIV/0!</v>
      </c>
      <c r="AB31" s="59"/>
      <c r="AC31" s="18"/>
      <c r="AD31" s="18" t="n">
        <f aca="false">C31/H31-G31</f>
        <v>0</v>
      </c>
      <c r="AE31" s="18" t="n">
        <f aca="false">AD31*C31</f>
        <v>0</v>
      </c>
    </row>
    <row r="32" customFormat="false" ht="14.9" hidden="false" customHeight="false" outlineLevel="0" collapsed="false">
      <c r="A32" s="3" t="s">
        <v>33</v>
      </c>
      <c r="B32" s="7" t="s">
        <v>67</v>
      </c>
      <c r="C32" s="2" t="n">
        <v>48</v>
      </c>
      <c r="D32" s="2" t="n">
        <v>5.3</v>
      </c>
      <c r="E32" s="2" t="n">
        <v>15.25</v>
      </c>
      <c r="F32" s="4" t="n">
        <f aca="false">C32*D32</f>
        <v>254.4</v>
      </c>
      <c r="G32" s="8" t="n">
        <f aca="false">C32/1.42</f>
        <v>33.8028169014085</v>
      </c>
      <c r="H32" s="2" t="n">
        <v>1.42</v>
      </c>
      <c r="I32" s="2" t="n">
        <v>0.58</v>
      </c>
      <c r="J32" s="2" t="n">
        <v>1.67</v>
      </c>
      <c r="K32" s="49" t="n">
        <f aca="false">G32*O32/(N32*2*PI()/60)</f>
        <v>3.36242837518089</v>
      </c>
      <c r="L32" s="2" t="n">
        <v>3020</v>
      </c>
      <c r="M32" s="49" t="n">
        <f aca="false">C32*N32/O32</f>
        <v>4608</v>
      </c>
      <c r="N32" s="2" t="n">
        <v>96</v>
      </c>
      <c r="O32" s="2" t="n">
        <v>1</v>
      </c>
      <c r="P32" s="2" t="n">
        <v>22.81</v>
      </c>
      <c r="Q32" s="2" t="n">
        <v>7</v>
      </c>
      <c r="R32" s="2" t="n">
        <v>180.8</v>
      </c>
      <c r="S32" s="9" t="n">
        <v>61.9</v>
      </c>
      <c r="T32" s="8" t="n">
        <f aca="false">K32/(R32/1000)</f>
        <v>18.5975020751155</v>
      </c>
      <c r="U32" s="8" t="n">
        <f aca="false">G32*C32</f>
        <v>1622.53521126761</v>
      </c>
      <c r="V32" s="8" t="n">
        <f aca="false">K32/SQRT(U32)</f>
        <v>0.0834749133271806</v>
      </c>
      <c r="W32" s="3" t="s">
        <v>68</v>
      </c>
      <c r="X32" s="3" t="e">
        <f aca="false">T32/MAX($T$4:$T$55)</f>
        <v>#DIV/0!</v>
      </c>
      <c r="Y32" s="3" t="n">
        <f aca="false">1-U32/MAX($U$4:$U$55)</f>
        <v>0.834507042253521</v>
      </c>
      <c r="Z32" s="3" t="n">
        <f aca="false">V32/MAX($V$4:$V$55)</f>
        <v>0.0600700239462943</v>
      </c>
      <c r="AA32" s="3"/>
      <c r="AB32" s="2" t="s">
        <v>38</v>
      </c>
      <c r="AD32" s="10" t="n">
        <f aca="false">C32/H32-G32</f>
        <v>0</v>
      </c>
      <c r="AE32" s="10" t="n">
        <f aca="false">AD32*C32</f>
        <v>0</v>
      </c>
    </row>
    <row r="33" customFormat="false" ht="14.9" hidden="false" customHeight="false" outlineLevel="0" collapsed="false">
      <c r="A33" s="3" t="s">
        <v>33</v>
      </c>
      <c r="B33" s="7" t="s">
        <v>69</v>
      </c>
      <c r="C33" s="2" t="n">
        <v>48</v>
      </c>
      <c r="D33" s="2" t="n">
        <v>6.7</v>
      </c>
      <c r="E33" s="2" t="n">
        <v>19.2</v>
      </c>
      <c r="F33" s="4" t="n">
        <f aca="false">C33*D33</f>
        <v>321.6</v>
      </c>
      <c r="G33" s="8" t="n">
        <f aca="false">C33/0.9</f>
        <v>53.3333333333333</v>
      </c>
      <c r="H33" s="2" t="n">
        <v>0.9</v>
      </c>
      <c r="I33" s="2" t="n">
        <v>0.57</v>
      </c>
      <c r="J33" s="2" t="n">
        <v>1.63</v>
      </c>
      <c r="K33" s="49" t="n">
        <f aca="false">G33*O33/(N33*2*PI()/60)</f>
        <v>4.10722433785536</v>
      </c>
      <c r="L33" s="2" t="n">
        <v>3495</v>
      </c>
      <c r="M33" s="49" t="n">
        <f aca="false">C33*N33/O33</f>
        <v>5952</v>
      </c>
      <c r="N33" s="2" t="n">
        <v>124</v>
      </c>
      <c r="O33" s="2" t="n">
        <v>1</v>
      </c>
      <c r="P33" s="2" t="n">
        <v>33.05</v>
      </c>
      <c r="Q33" s="2" t="n">
        <v>14</v>
      </c>
      <c r="R33" s="2" t="n">
        <v>155.9</v>
      </c>
      <c r="S33" s="9" t="n">
        <v>98.9</v>
      </c>
      <c r="T33" s="8" t="n">
        <f aca="false">K33/(R33/1000)</f>
        <v>26.3452491203038</v>
      </c>
      <c r="U33" s="8" t="n">
        <f aca="false">G33*C33</f>
        <v>2560</v>
      </c>
      <c r="V33" s="8" t="n">
        <f aca="false">K33/SQRT(U33)</f>
        <v>0.0811761485556242</v>
      </c>
      <c r="W33" s="3" t="s">
        <v>68</v>
      </c>
      <c r="X33" s="3" t="e">
        <f aca="false">T33/MAX($T$4:$T$55)</f>
        <v>#DIV/0!</v>
      </c>
      <c r="Y33" s="3" t="n">
        <f aca="false">1-U33/MAX($U$4:$U$55)</f>
        <v>0.738888888888889</v>
      </c>
      <c r="Z33" s="3" t="n">
        <f aca="false">V33/MAX($V$4:$V$55)</f>
        <v>0.0584157921613141</v>
      </c>
      <c r="AA33" s="3"/>
      <c r="AB33" s="2" t="s">
        <v>38</v>
      </c>
      <c r="AD33" s="10" t="n">
        <f aca="false">C33/H33-G33</f>
        <v>0</v>
      </c>
      <c r="AE33" s="10" t="n">
        <f aca="false">AD33*C33</f>
        <v>0</v>
      </c>
    </row>
    <row r="34" customFormat="false" ht="14.9" hidden="false" customHeight="false" outlineLevel="0" collapsed="false">
      <c r="A34" s="3" t="s">
        <v>33</v>
      </c>
      <c r="B34" s="7" t="s">
        <v>70</v>
      </c>
      <c r="C34" s="2" t="n">
        <v>48</v>
      </c>
      <c r="D34" s="2" t="n">
        <v>8.4</v>
      </c>
      <c r="E34" s="2" t="n">
        <v>24</v>
      </c>
      <c r="F34" s="4" t="n">
        <f aca="false">C34*D34</f>
        <v>403.2</v>
      </c>
      <c r="G34" s="4" t="n">
        <f aca="false">C34/0.418</f>
        <v>114.832535885167</v>
      </c>
      <c r="H34" s="2" t="n">
        <v>0.418</v>
      </c>
      <c r="I34" s="2" t="n">
        <v>0.94</v>
      </c>
      <c r="J34" s="2" t="n">
        <v>2.68</v>
      </c>
      <c r="K34" s="49" t="n">
        <f aca="false">G34*O34/(N34*2*PI()/60)</f>
        <v>11.542841503517</v>
      </c>
      <c r="L34" s="2" t="n">
        <v>3125</v>
      </c>
      <c r="M34" s="49" t="n">
        <f aca="false">C34*N34/O34</f>
        <v>4560</v>
      </c>
      <c r="N34" s="2" t="n">
        <v>95</v>
      </c>
      <c r="O34" s="2" t="n">
        <v>1</v>
      </c>
      <c r="P34" s="2" t="n">
        <v>92.15</v>
      </c>
      <c r="Q34" s="2" t="n">
        <v>14</v>
      </c>
      <c r="R34" s="2" t="n">
        <v>270.4</v>
      </c>
      <c r="S34" s="9" t="n">
        <v>123.9</v>
      </c>
      <c r="T34" s="8" t="n">
        <f aca="false">K34/(R34/1000)</f>
        <v>42.6880233118231</v>
      </c>
      <c r="U34" s="8" t="n">
        <f aca="false">G34*C34</f>
        <v>5511.96172248804</v>
      </c>
      <c r="V34" s="8" t="n">
        <f aca="false">K34/SQRT(U34)</f>
        <v>0.155474667195716</v>
      </c>
      <c r="W34" s="3" t="s">
        <v>68</v>
      </c>
      <c r="X34" s="3" t="e">
        <f aca="false">T34/MAX($T$4:$T$55)</f>
        <v>#DIV/0!</v>
      </c>
      <c r="Y34" s="3" t="n">
        <f aca="false">1-U34/MAX($U$4:$U$55)</f>
        <v>0.437799043062201</v>
      </c>
      <c r="Z34" s="3" t="n">
        <f aca="false">V34/MAX($V$4:$V$55)</f>
        <v>0.1118823201994</v>
      </c>
      <c r="AA34" s="3"/>
      <c r="AB34" s="2" t="s">
        <v>38</v>
      </c>
      <c r="AD34" s="10" t="n">
        <f aca="false">C34/H34-G34</f>
        <v>0</v>
      </c>
      <c r="AE34" s="10" t="n">
        <f aca="false">AD34*C34</f>
        <v>0</v>
      </c>
    </row>
    <row r="35" customFormat="false" ht="14.9" hidden="false" customHeight="false" outlineLevel="0" collapsed="false">
      <c r="A35" s="3" t="s">
        <v>33</v>
      </c>
      <c r="B35" s="7" t="s">
        <v>71</v>
      </c>
      <c r="C35" s="2" t="n">
        <v>48</v>
      </c>
      <c r="D35" s="2" t="n">
        <v>10.4</v>
      </c>
      <c r="E35" s="2" t="n">
        <v>29.3</v>
      </c>
      <c r="F35" s="4" t="n">
        <f aca="false">C35*D35</f>
        <v>499.2</v>
      </c>
      <c r="G35" s="4" t="n">
        <f aca="false">C35/0.28</f>
        <v>171.428571428571</v>
      </c>
      <c r="H35" s="2" t="n">
        <v>0.28</v>
      </c>
      <c r="I35" s="2" t="n">
        <v>1.45</v>
      </c>
      <c r="J35" s="2" t="n">
        <v>4.1</v>
      </c>
      <c r="K35" s="49" t="n">
        <f aca="false">G35*O35/(N35*2*PI()/60)</f>
        <v>21.8269636240314</v>
      </c>
      <c r="L35" s="2" t="n">
        <v>2805</v>
      </c>
      <c r="M35" s="49" t="n">
        <f aca="false">C35*N35/O35</f>
        <v>3600</v>
      </c>
      <c r="N35" s="2" t="n">
        <v>75</v>
      </c>
      <c r="O35" s="2" t="n">
        <v>1</v>
      </c>
      <c r="P35" s="2" t="n">
        <v>176.68</v>
      </c>
      <c r="Q35" s="2" t="n">
        <v>7</v>
      </c>
      <c r="R35" s="2" t="n">
        <v>411.2</v>
      </c>
      <c r="S35" s="9" t="n">
        <v>132.9</v>
      </c>
      <c r="T35" s="8" t="n">
        <f aca="false">K35/(R35/1000)</f>
        <v>53.0811372179751</v>
      </c>
      <c r="U35" s="8" t="n">
        <f aca="false">G35*C35</f>
        <v>8228.57142857143</v>
      </c>
      <c r="V35" s="8" t="n">
        <f aca="false">K35/SQRT(U35)</f>
        <v>0.240619656770167</v>
      </c>
      <c r="W35" s="3" t="s">
        <v>68</v>
      </c>
      <c r="X35" s="3" t="e">
        <f aca="false">T35/MAX($T$4:$T$55)</f>
        <v>#DIV/0!</v>
      </c>
      <c r="Y35" s="3" t="n">
        <f aca="false">1-U35/MAX($U$4:$U$55)</f>
        <v>0.160714285714286</v>
      </c>
      <c r="Z35" s="3" t="n">
        <f aca="false">V35/MAX($V$4:$V$55)</f>
        <v>0.173154160549773</v>
      </c>
      <c r="AA35" s="3"/>
      <c r="AB35" s="2" t="s">
        <v>38</v>
      </c>
      <c r="AD35" s="10" t="n">
        <f aca="false">C35/H35-G35</f>
        <v>0</v>
      </c>
      <c r="AE35" s="10" t="n">
        <f aca="false">AD35*C35</f>
        <v>0</v>
      </c>
    </row>
    <row r="36" customFormat="false" ht="14.9" hidden="false" customHeight="false" outlineLevel="0" collapsed="false">
      <c r="A36" s="27" t="s">
        <v>33</v>
      </c>
      <c r="B36" s="28" t="s">
        <v>72</v>
      </c>
      <c r="C36" s="29" t="n">
        <v>24</v>
      </c>
      <c r="D36" s="29" t="n">
        <v>2.8</v>
      </c>
      <c r="E36" s="29" t="n">
        <v>8.4</v>
      </c>
      <c r="F36" s="30" t="n">
        <f aca="false">C36*D36</f>
        <v>67.2</v>
      </c>
      <c r="G36" s="29" t="n">
        <v>8.4</v>
      </c>
      <c r="H36" s="29" t="n">
        <v>2.6</v>
      </c>
      <c r="I36" s="29" t="n">
        <v>3</v>
      </c>
      <c r="J36" s="29" t="n">
        <v>7.8</v>
      </c>
      <c r="K36" s="27" t="n">
        <v>7.7</v>
      </c>
      <c r="L36" s="29" t="n">
        <v>140</v>
      </c>
      <c r="M36" s="27" t="n">
        <v>250</v>
      </c>
      <c r="N36" s="29" t="n">
        <v>10</v>
      </c>
      <c r="O36" s="29" t="n">
        <v>1</v>
      </c>
      <c r="P36" s="29" t="n">
        <v>2310</v>
      </c>
      <c r="Q36" s="29" t="n">
        <v>20</v>
      </c>
      <c r="R36" s="29" t="n">
        <v>954</v>
      </c>
      <c r="S36" s="32" t="n">
        <v>272.99</v>
      </c>
      <c r="T36" s="30" t="n">
        <f aca="false">K36/(R36/1000)</f>
        <v>8.07127882599581</v>
      </c>
      <c r="U36" s="30" t="n">
        <f aca="false">G36*C36</f>
        <v>201.6</v>
      </c>
      <c r="V36" s="30" t="n">
        <f aca="false">K36/SQRT(U36)</f>
        <v>0.542307313450798</v>
      </c>
      <c r="W36" s="29"/>
      <c r="X36" s="29" t="e">
        <f aca="false">T36/MAX($T$4:$T$55)</f>
        <v>#DIV/0!</v>
      </c>
      <c r="Y36" s="29" t="n">
        <f aca="false">1-U36/MAX($U$4:$U$55)</f>
        <v>0.9794375</v>
      </c>
      <c r="Z36" s="29" t="n">
        <f aca="false">V36/MAX($V$4:$V$55)</f>
        <v>0.390253933868208</v>
      </c>
      <c r="AA36" s="29" t="e">
        <f aca="false">(X36*#REF!+Z36*#REF!)/(#REF!+#REF!)</f>
        <v>#DIV/0!</v>
      </c>
      <c r="AB36" s="33"/>
      <c r="AC36" s="29"/>
      <c r="AD36" s="29" t="n">
        <f aca="false">C36/H36-G36</f>
        <v>0.83076923076923</v>
      </c>
      <c r="AE36" s="29" t="n">
        <f aca="false">AD36*C36</f>
        <v>19.9384615384615</v>
      </c>
    </row>
    <row r="37" customFormat="false" ht="14.9" hidden="false" customHeight="false" outlineLevel="0" collapsed="false">
      <c r="A37" s="41" t="s">
        <v>33</v>
      </c>
      <c r="B37" s="42" t="s">
        <v>73</v>
      </c>
      <c r="C37" s="43" t="n">
        <v>24</v>
      </c>
      <c r="D37" s="43" t="n">
        <v>5.8</v>
      </c>
      <c r="E37" s="43" t="n">
        <v>13.8</v>
      </c>
      <c r="F37" s="44" t="n">
        <f aca="false">C37*D37</f>
        <v>139.2</v>
      </c>
      <c r="G37" s="44" t="n">
        <v>17</v>
      </c>
      <c r="H37" s="43" t="n">
        <v>0.41</v>
      </c>
      <c r="I37" s="43" t="n">
        <v>1</v>
      </c>
      <c r="J37" s="43" t="n">
        <v>4.5</v>
      </c>
      <c r="K37" s="45" t="n">
        <v>2.9</v>
      </c>
      <c r="L37" s="43" t="n">
        <v>1050</v>
      </c>
      <c r="M37" s="45" t="n">
        <v>1400</v>
      </c>
      <c r="N37" s="43" t="n">
        <v>60</v>
      </c>
      <c r="O37" s="43" t="n">
        <v>1</v>
      </c>
      <c r="P37" s="43" t="n">
        <v>650</v>
      </c>
      <c r="Q37" s="43" t="n">
        <v>21</v>
      </c>
      <c r="R37" s="43" t="n">
        <v>482</v>
      </c>
      <c r="S37" s="46" t="n">
        <v>181.99</v>
      </c>
      <c r="T37" s="44" t="n">
        <f aca="false">K37/(R37/1000)</f>
        <v>6.01659751037344</v>
      </c>
      <c r="U37" s="44" t="n">
        <f aca="false">G37*C37</f>
        <v>408</v>
      </c>
      <c r="V37" s="44" t="n">
        <f aca="false">K37/SQRT(U37)</f>
        <v>0.143571393731618</v>
      </c>
      <c r="W37" s="43"/>
      <c r="X37" s="43" t="e">
        <f aca="false">T37/MAX($T$4:$T$55)</f>
        <v>#DIV/0!</v>
      </c>
      <c r="Y37" s="43" t="n">
        <f aca="false">1-U37/MAX($U$4:$U$55)</f>
        <v>0.958385416666667</v>
      </c>
      <c r="Z37" s="43" t="n">
        <f aca="false">V37/MAX($V$4:$V$55)</f>
        <v>0.103316514096372</v>
      </c>
      <c r="AA37" s="43" t="e">
        <f aca="false">(X37*#REF!+Z37*#REF!)/(#REF!+#REF!)</f>
        <v>#DIV/0!</v>
      </c>
      <c r="AB37" s="47"/>
      <c r="AC37" s="43"/>
      <c r="AD37" s="43" t="n">
        <f aca="false">C37/H37-G37</f>
        <v>41.5365853658537</v>
      </c>
      <c r="AE37" s="43" t="n">
        <f aca="false">AD37*C37</f>
        <v>996.878048780488</v>
      </c>
    </row>
    <row r="38" customFormat="false" ht="14.9" hidden="false" customHeight="false" outlineLevel="0" collapsed="false">
      <c r="A38" s="41" t="s">
        <v>33</v>
      </c>
      <c r="B38" s="42" t="s">
        <v>74</v>
      </c>
      <c r="C38" s="43" t="n">
        <v>24</v>
      </c>
      <c r="D38" s="43" t="n">
        <v>2.8</v>
      </c>
      <c r="E38" s="43" t="n">
        <v>55</v>
      </c>
      <c r="F38" s="44" t="n">
        <f aca="false">C38*D38</f>
        <v>67.2</v>
      </c>
      <c r="G38" s="44" t="n">
        <v>8.3</v>
      </c>
      <c r="H38" s="43" t="n">
        <v>1.64</v>
      </c>
      <c r="I38" s="43" t="n">
        <v>1</v>
      </c>
      <c r="J38" s="43" t="n">
        <v>8.6</v>
      </c>
      <c r="K38" s="41" t="n">
        <v>2.9</v>
      </c>
      <c r="L38" s="43" t="n">
        <v>450</v>
      </c>
      <c r="M38" s="41" t="n">
        <v>700</v>
      </c>
      <c r="N38" s="43" t="n">
        <v>30</v>
      </c>
      <c r="O38" s="43" t="n">
        <v>1</v>
      </c>
      <c r="P38" s="43" t="n">
        <v>650</v>
      </c>
      <c r="Q38" s="43" t="n">
        <v>21</v>
      </c>
      <c r="R38" s="43" t="n">
        <v>472</v>
      </c>
      <c r="S38" s="46" t="n">
        <v>181.99</v>
      </c>
      <c r="T38" s="44" t="n">
        <f aca="false">K38/(R38/1000)</f>
        <v>6.14406779661017</v>
      </c>
      <c r="U38" s="44" t="n">
        <f aca="false">G38*C38</f>
        <v>199.2</v>
      </c>
      <c r="V38" s="44" t="n">
        <f aca="false">K38/SQRT(U38)</f>
        <v>0.205472322958612</v>
      </c>
      <c r="W38" s="43"/>
      <c r="X38" s="43" t="e">
        <f aca="false">T38/MAX($T$4:$T$55)</f>
        <v>#DIV/0!</v>
      </c>
      <c r="Y38" s="43" t="n">
        <f aca="false">1-U38/MAX($U$4:$U$55)</f>
        <v>0.979682291666667</v>
      </c>
      <c r="Z38" s="43" t="n">
        <f aca="false">V38/MAX($V$4:$V$55)</f>
        <v>0.147861517532185</v>
      </c>
      <c r="AA38" s="43" t="e">
        <f aca="false">(X38*#REF!+Z38*#REF!)/(#REF!+#REF!)</f>
        <v>#DIV/0!</v>
      </c>
      <c r="AB38" s="47"/>
      <c r="AC38" s="43"/>
      <c r="AD38" s="43" t="n">
        <f aca="false">C38/H38-G38</f>
        <v>6.33414634146341</v>
      </c>
      <c r="AE38" s="43" t="n">
        <f aca="false">AD38*C38</f>
        <v>152.019512195122</v>
      </c>
    </row>
    <row r="39" customFormat="false" ht="14.9" hidden="false" customHeight="false" outlineLevel="0" collapsed="false">
      <c r="A39" s="11" t="s">
        <v>33</v>
      </c>
      <c r="B39" s="12" t="s">
        <v>75</v>
      </c>
      <c r="C39" s="13" t="n">
        <v>24</v>
      </c>
      <c r="D39" s="13" t="n">
        <v>7.4</v>
      </c>
      <c r="E39" s="13" t="n">
        <v>22</v>
      </c>
      <c r="F39" s="14" t="n">
        <f aca="false">C39*D39</f>
        <v>177.6</v>
      </c>
      <c r="G39" s="14" t="n">
        <f aca="false">C39/H39</f>
        <v>91.6030534351145</v>
      </c>
      <c r="H39" s="13" t="n">
        <v>0.262</v>
      </c>
      <c r="I39" s="13" t="n">
        <v>3</v>
      </c>
      <c r="J39" s="13" t="n">
        <v>9</v>
      </c>
      <c r="K39" s="15" t="n">
        <f aca="false">G39*O39/(N39*2*PI()/60)</f>
        <v>37.4890596595959</v>
      </c>
      <c r="L39" s="13" t="n">
        <v>400</v>
      </c>
      <c r="M39" s="15" t="n">
        <f aca="false">C39*N39/O39</f>
        <v>560</v>
      </c>
      <c r="N39" s="13" t="n">
        <v>140</v>
      </c>
      <c r="O39" s="13" t="n">
        <v>6</v>
      </c>
      <c r="P39" s="13" t="s">
        <v>36</v>
      </c>
      <c r="Q39" s="13" t="n">
        <v>14</v>
      </c>
      <c r="R39" s="13" t="n">
        <v>315</v>
      </c>
      <c r="S39" s="16" t="n">
        <v>298.9</v>
      </c>
      <c r="T39" s="17" t="n">
        <f aca="false">K39/(R39/1000)</f>
        <v>119.012887808241</v>
      </c>
      <c r="U39" s="17" t="n">
        <f aca="false">G39*C39</f>
        <v>2198.47328244275</v>
      </c>
      <c r="V39" s="17" t="n">
        <f aca="false">K39/SQRT(U39)</f>
        <v>0.799546913438099</v>
      </c>
      <c r="W39" s="13" t="s">
        <v>37</v>
      </c>
      <c r="X39" s="18" t="e">
        <f aca="false">T39/MAX($T$4:$T$55)</f>
        <v>#DIV/0!</v>
      </c>
      <c r="Y39" s="18" t="n">
        <f aca="false">1-U39/MAX($U$4:$U$55)</f>
        <v>0.775763358778626</v>
      </c>
      <c r="Z39" s="18" t="n">
        <f aca="false">V39/MAX($V$4:$V$55)</f>
        <v>0.575368099493113</v>
      </c>
      <c r="AA39" s="13"/>
      <c r="AB39" s="13" t="s">
        <v>38</v>
      </c>
      <c r="AC39" s="18"/>
      <c r="AD39" s="18" t="n">
        <f aca="false">C39/H39-G39</f>
        <v>0</v>
      </c>
      <c r="AE39" s="18" t="n">
        <f aca="false">AD39*C39</f>
        <v>0</v>
      </c>
    </row>
    <row r="40" customFormat="false" ht="14.9" hidden="false" customHeight="false" outlineLevel="0" collapsed="false">
      <c r="A40" s="3" t="s">
        <v>76</v>
      </c>
      <c r="B40" s="7" t="s">
        <v>77</v>
      </c>
      <c r="C40" s="2" t="n">
        <v>22.2</v>
      </c>
      <c r="D40" s="2" t="n">
        <v>0.066</v>
      </c>
      <c r="E40" s="2" t="n">
        <v>10</v>
      </c>
      <c r="F40" s="4" t="n">
        <f aca="false">C40*D40</f>
        <v>1.4652</v>
      </c>
      <c r="G40" s="4" t="n">
        <f aca="false">C40/H40</f>
        <v>1.43225806451613</v>
      </c>
      <c r="H40" s="2" t="n">
        <v>15.5</v>
      </c>
      <c r="I40" s="8" t="n">
        <f aca="false">D40*(1/(N40*2*PI()/60))</f>
        <v>0.0249850524233834</v>
      </c>
      <c r="J40" s="8" t="n">
        <f aca="false">K40</f>
        <v>0.542197618571956</v>
      </c>
      <c r="K40" s="49" t="n">
        <f aca="false">G40*O40/(N40*2*PI()/60)</f>
        <v>0.542197618571956</v>
      </c>
      <c r="L40" s="4" t="n">
        <v>560</v>
      </c>
      <c r="M40" s="3" t="n">
        <v>560</v>
      </c>
      <c r="N40" s="8" t="n">
        <f aca="false">M40/C40</f>
        <v>25.2252252252252</v>
      </c>
      <c r="O40" s="2" t="n">
        <v>1</v>
      </c>
      <c r="P40" s="2" t="s">
        <v>36</v>
      </c>
      <c r="Q40" s="2" t="n">
        <v>7</v>
      </c>
      <c r="R40" s="2" t="n">
        <v>203</v>
      </c>
      <c r="S40" s="9" t="n">
        <v>49.99</v>
      </c>
      <c r="T40" s="8" t="n">
        <f aca="false">K40/(R40/1000)</f>
        <v>2.6709242294185</v>
      </c>
      <c r="U40" s="8" t="n">
        <f aca="false">G40*C40</f>
        <v>31.7961290322581</v>
      </c>
      <c r="V40" s="8" t="n">
        <f aca="false">K40/SQRT(U40)</f>
        <v>0.0961546918447306</v>
      </c>
      <c r="X40" s="10" t="e">
        <f aca="false">T40/MAX($T$4:$T$55)</f>
        <v>#DIV/0!</v>
      </c>
      <c r="Y40" s="10" t="n">
        <f aca="false">1-U40/MAX($U$4:$U$55)</f>
        <v>0.996756905241936</v>
      </c>
      <c r="Z40" s="10" t="n">
        <f aca="false">V40/MAX($V$4:$V$55)</f>
        <v>0.0691946168188564</v>
      </c>
      <c r="AA40" s="10" t="e">
        <f aca="false">(X40*#REF!+Z40*#REF!)/(#REF!+#REF!)</f>
        <v>#DIV/0!</v>
      </c>
      <c r="AD40" s="10" t="n">
        <f aca="false">C40/H40-G40</f>
        <v>0</v>
      </c>
      <c r="AE40" s="10" t="n">
        <f aca="false">AD40*C40</f>
        <v>0</v>
      </c>
    </row>
    <row r="41" customFormat="false" ht="14.9" hidden="false" customHeight="false" outlineLevel="0" collapsed="false">
      <c r="A41" s="3" t="s">
        <v>33</v>
      </c>
      <c r="B41" s="7" t="s">
        <v>78</v>
      </c>
      <c r="C41" s="2" t="n">
        <v>12</v>
      </c>
      <c r="D41" s="2" t="n">
        <v>2.3</v>
      </c>
      <c r="E41" s="2" t="n">
        <v>8.75</v>
      </c>
      <c r="F41" s="4" t="n">
        <f aca="false">C41*D41</f>
        <v>27.6</v>
      </c>
      <c r="G41" s="2" t="n">
        <v>8.5</v>
      </c>
      <c r="H41" s="2" t="n">
        <v>1.53</v>
      </c>
      <c r="I41" s="2" t="n">
        <v>0.08</v>
      </c>
      <c r="K41" s="3" t="n">
        <v>0.28</v>
      </c>
      <c r="L41" s="2" t="n">
        <v>2200</v>
      </c>
      <c r="M41" s="49" t="n">
        <f aca="false">C41*N41/O41</f>
        <v>3480</v>
      </c>
      <c r="N41" s="2" t="n">
        <v>290</v>
      </c>
      <c r="O41" s="2" t="n">
        <v>1</v>
      </c>
      <c r="P41" s="2" t="s">
        <v>36</v>
      </c>
      <c r="Q41" s="2"/>
      <c r="R41" s="2" t="n">
        <v>41</v>
      </c>
      <c r="S41" s="9" t="n">
        <v>50.99</v>
      </c>
      <c r="T41" s="8" t="n">
        <f aca="false">K41/(R41/1000)</f>
        <v>6.82926829268293</v>
      </c>
      <c r="U41" s="8" t="n">
        <f aca="false">G41*C41</f>
        <v>102</v>
      </c>
      <c r="V41" s="8" t="n">
        <f aca="false">K41/SQRT(U41)</f>
        <v>0.0277241312033469</v>
      </c>
      <c r="X41" s="10" t="e">
        <f aca="false">T41/MAX($T$4:$T$55)</f>
        <v>#DIV/0!</v>
      </c>
      <c r="Y41" s="10" t="n">
        <f aca="false">1-U41/MAX($U$4:$U$55)</f>
        <v>0.989596354166667</v>
      </c>
      <c r="Z41" s="10" t="n">
        <f aca="false">V41/MAX($V$4:$V$55)</f>
        <v>0.0199507751358512</v>
      </c>
      <c r="AA41" s="10" t="e">
        <f aca="false">(X41*#REF!+Z41*#REF!)/(#REF!+#REF!)</f>
        <v>#DIV/0!</v>
      </c>
      <c r="AB41" s="19"/>
      <c r="AD41" s="10" t="n">
        <f aca="false">C41/H41-G41</f>
        <v>-0.65686274509804</v>
      </c>
      <c r="AE41" s="10" t="n">
        <f aca="false">AD41*C41</f>
        <v>-7.88235294117647</v>
      </c>
    </row>
    <row r="42" customFormat="false" ht="14.9" hidden="false" customHeight="false" outlineLevel="0" collapsed="false">
      <c r="A42" s="27" t="s">
        <v>79</v>
      </c>
      <c r="B42" s="28" t="s">
        <v>80</v>
      </c>
      <c r="C42" s="29" t="n">
        <v>12</v>
      </c>
      <c r="D42" s="29"/>
      <c r="E42" s="29"/>
      <c r="F42" s="30" t="n">
        <f aca="false">C42*D42</f>
        <v>0</v>
      </c>
      <c r="G42" s="29" t="n">
        <v>1.2</v>
      </c>
      <c r="H42" s="29"/>
      <c r="I42" s="29" t="n">
        <v>0.980665</v>
      </c>
      <c r="J42" s="29" t="n">
        <v>3.726527</v>
      </c>
      <c r="K42" s="27" t="n">
        <v>3.726527</v>
      </c>
      <c r="L42" s="29" t="n">
        <v>306</v>
      </c>
      <c r="M42" s="31" t="n">
        <v>310</v>
      </c>
      <c r="N42" s="29" t="n">
        <f aca="false">M42/C42</f>
        <v>25.8333333333333</v>
      </c>
      <c r="O42" s="29" t="n">
        <v>19</v>
      </c>
      <c r="P42" s="29" t="s">
        <v>36</v>
      </c>
      <c r="Q42" s="29" t="s">
        <v>36</v>
      </c>
      <c r="R42" s="29"/>
      <c r="S42" s="32" t="n">
        <v>18.95</v>
      </c>
      <c r="T42" s="30" t="e">
        <f aca="false">K42/(R42/1000)</f>
        <v>#DIV/0!</v>
      </c>
      <c r="U42" s="30" t="n">
        <f aca="false">G42*C42</f>
        <v>14.4</v>
      </c>
      <c r="V42" s="30" t="n">
        <f aca="false">K42/SQRT(U42)</f>
        <v>0.982026090176191</v>
      </c>
      <c r="W42" s="29"/>
      <c r="X42" s="29" t="e">
        <f aca="false">T42/MAX($T$4:$T$55)</f>
        <v>#DIV/0!</v>
      </c>
      <c r="Y42" s="29" t="n">
        <f aca="false">1-U42/MAX($U$4:$U$55)</f>
        <v>0.99853125</v>
      </c>
      <c r="Z42" s="29" t="n">
        <f aca="false">V42/MAX($V$4:$V$55)</f>
        <v>0.706683342354084</v>
      </c>
      <c r="AA42" s="29" t="e">
        <f aca="false">(X42*#REF!+Z42*#REF!)/(#REF!+#REF!)</f>
        <v>#DIV/0!</v>
      </c>
      <c r="AB42" s="29"/>
      <c r="AC42" s="29"/>
      <c r="AD42" s="29" t="e">
        <f aca="false">C42/H42-G42</f>
        <v>#DIV/0!</v>
      </c>
      <c r="AE42" s="29" t="e">
        <f aca="false">AD42*C42</f>
        <v>#DIV/0!</v>
      </c>
    </row>
    <row r="43" customFormat="false" ht="14.9" hidden="false" customHeight="false" outlineLevel="0" collapsed="false">
      <c r="A43" s="3" t="s">
        <v>76</v>
      </c>
      <c r="B43" s="7" t="s">
        <v>81</v>
      </c>
      <c r="C43" s="2" t="n">
        <v>20</v>
      </c>
      <c r="D43" s="2" t="n">
        <v>1.5</v>
      </c>
      <c r="E43" s="2" t="s">
        <v>36</v>
      </c>
      <c r="F43" s="4" t="n">
        <f aca="false">C43*D43</f>
        <v>30</v>
      </c>
      <c r="G43" s="4" t="n">
        <f aca="false">C43/H43</f>
        <v>1.8018018018018</v>
      </c>
      <c r="H43" s="2" t="n">
        <v>11.1</v>
      </c>
      <c r="I43" s="8" t="n">
        <f aca="false">D43*(1/(N43*2*PI()/60))</f>
        <v>0.279491607380889</v>
      </c>
      <c r="J43" s="8" t="n">
        <f aca="false">K43</f>
        <v>0.335725654511579</v>
      </c>
      <c r="K43" s="49" t="n">
        <f aca="false">G43*O43/(N43*2*PI()/60)</f>
        <v>0.335725654511579</v>
      </c>
      <c r="L43" s="4" t="n">
        <v>1025</v>
      </c>
      <c r="M43" s="3" t="n">
        <v>1025</v>
      </c>
      <c r="N43" s="8" t="n">
        <f aca="false">M43/C43</f>
        <v>51.25</v>
      </c>
      <c r="O43" s="2" t="n">
        <v>1</v>
      </c>
      <c r="P43" s="2" t="s">
        <v>36</v>
      </c>
      <c r="Q43" s="2" t="n">
        <v>11</v>
      </c>
      <c r="R43" s="2" t="n">
        <v>125</v>
      </c>
      <c r="S43" s="9" t="n">
        <v>40.95</v>
      </c>
      <c r="T43" s="8" t="n">
        <f aca="false">K43/(R43/1000)</f>
        <v>2.68580523609263</v>
      </c>
      <c r="U43" s="8" t="n">
        <f aca="false">G43*C43</f>
        <v>36.036036036036</v>
      </c>
      <c r="V43" s="8" t="n">
        <f aca="false">K43/SQRT(U43)</f>
        <v>0.05592629161627</v>
      </c>
      <c r="X43" s="10" t="e">
        <f aca="false">T43/MAX($T$4:$T$55)</f>
        <v>#DIV/0!</v>
      </c>
      <c r="Y43" s="10" t="n">
        <f aca="false">1-U43/MAX($U$4:$U$55)</f>
        <v>0.996324449449449</v>
      </c>
      <c r="Z43" s="10" t="n">
        <f aca="false">V43/MAX($V$4:$V$55)</f>
        <v>0.0402455485452164</v>
      </c>
      <c r="AA43" s="10" t="e">
        <f aca="false">(X43*#REF!+Z43*#REF!)/(#REF!+#REF!)</f>
        <v>#DIV/0!</v>
      </c>
      <c r="AD43" s="10" t="n">
        <f aca="false">C43/H43-G43</f>
        <v>0</v>
      </c>
      <c r="AE43" s="10" t="n">
        <f aca="false">AD43*C43</f>
        <v>0</v>
      </c>
    </row>
    <row r="44" customFormat="false" ht="14.15" hidden="false" customHeight="false" outlineLevel="0" collapsed="false">
      <c r="A44" s="27" t="s">
        <v>82</v>
      </c>
      <c r="B44" s="28" t="n">
        <v>614949</v>
      </c>
      <c r="C44" s="29" t="n">
        <v>24</v>
      </c>
      <c r="D44" s="29" t="n">
        <v>9.28</v>
      </c>
      <c r="E44" s="30" t="n">
        <v>81.9</v>
      </c>
      <c r="F44" s="30" t="n">
        <f aca="false">C44*D44</f>
        <v>222.72</v>
      </c>
      <c r="G44" s="29" t="n">
        <v>81.9</v>
      </c>
      <c r="H44" s="29" t="n">
        <v>0.293</v>
      </c>
      <c r="I44" s="29" t="n">
        <v>0.536</v>
      </c>
      <c r="J44" s="30" t="n">
        <v>4.3</v>
      </c>
      <c r="K44" s="27" t="n">
        <v>4.3</v>
      </c>
      <c r="L44" s="29" t="n">
        <v>3240</v>
      </c>
      <c r="M44" s="27" t="n">
        <v>4300</v>
      </c>
      <c r="N44" s="29" t="n">
        <v>182</v>
      </c>
      <c r="O44" s="29" t="n">
        <v>1</v>
      </c>
      <c r="P44" s="29" t="n">
        <v>832</v>
      </c>
      <c r="Q44" s="29" t="n">
        <v>7</v>
      </c>
      <c r="R44" s="29" t="n">
        <v>360</v>
      </c>
      <c r="S44" s="32" t="n">
        <v>162</v>
      </c>
      <c r="T44" s="30" t="n">
        <f aca="false">K44/(R44/1000)</f>
        <v>11.9444444444444</v>
      </c>
      <c r="U44" s="30" t="n">
        <f aca="false">G44*C44</f>
        <v>1965.6</v>
      </c>
      <c r="V44" s="30" t="n">
        <f aca="false">K44/SQRT(U44)</f>
        <v>0.0969886431846374</v>
      </c>
      <c r="W44" s="29"/>
      <c r="X44" s="29" t="e">
        <f aca="false">T44/MAX($T$4:$T$55)</f>
        <v>#DIV/0!</v>
      </c>
      <c r="Y44" s="29" t="n">
        <f aca="false">1-U44/MAX($U$4:$U$55)</f>
        <v>0.799515625</v>
      </c>
      <c r="Z44" s="29" t="n">
        <f aca="false">V44/MAX($V$4:$V$55)</f>
        <v>0.0697947429521043</v>
      </c>
      <c r="AA44" s="29" t="e">
        <f aca="false">(X44*#REF!+Z44*#REF!)/(#REF!+#REF!)</f>
        <v>#DIV/0!</v>
      </c>
      <c r="AB44" s="29"/>
      <c r="AC44" s="29"/>
      <c r="AD44" s="29" t="n">
        <f aca="false">C44/H44-G44</f>
        <v>0.0112627986348173</v>
      </c>
      <c r="AE44" s="29" t="n">
        <f aca="false">AD44*C44</f>
        <v>0.270307167235615</v>
      </c>
    </row>
    <row r="45" customFormat="false" ht="14.15" hidden="false" customHeight="false" outlineLevel="0" collapsed="false">
      <c r="A45" s="3" t="s">
        <v>82</v>
      </c>
      <c r="B45" s="7" t="n">
        <v>591483</v>
      </c>
      <c r="C45" s="2" t="n">
        <v>60</v>
      </c>
      <c r="D45" s="2" t="n">
        <v>1.06</v>
      </c>
      <c r="E45" s="4" t="n">
        <v>8.14</v>
      </c>
      <c r="F45" s="4" t="n">
        <f aca="false">C45*D45</f>
        <v>63.6</v>
      </c>
      <c r="G45" s="2" t="n">
        <v>8.14</v>
      </c>
      <c r="H45" s="2" t="n">
        <v>7.37</v>
      </c>
      <c r="I45" s="2" t="n">
        <v>0.17</v>
      </c>
      <c r="J45" s="4" t="n">
        <v>1.24</v>
      </c>
      <c r="K45" s="3" t="n">
        <v>1.24</v>
      </c>
      <c r="L45" s="2" t="n">
        <v>2890</v>
      </c>
      <c r="M45" s="3" t="n">
        <v>3720</v>
      </c>
      <c r="N45" s="2" t="n">
        <v>62.8</v>
      </c>
      <c r="O45" s="2" t="n">
        <v>1</v>
      </c>
      <c r="P45" s="2" t="n">
        <v>181</v>
      </c>
      <c r="Q45" s="2" t="n">
        <v>8</v>
      </c>
      <c r="R45" s="2" t="n">
        <v>140</v>
      </c>
      <c r="S45" s="9" t="n">
        <v>184.25</v>
      </c>
      <c r="T45" s="8" t="n">
        <f aca="false">K45/(R45/1000)</f>
        <v>8.85714285714286</v>
      </c>
      <c r="U45" s="8" t="n">
        <f aca="false">G45*C45</f>
        <v>488.4</v>
      </c>
      <c r="V45" s="8" t="n">
        <f aca="false">K45/SQRT(U45)</f>
        <v>0.0561091716944667</v>
      </c>
      <c r="X45" s="10" t="e">
        <f aca="false">T45/MAX($T$4:$T$55)</f>
        <v>#DIV/0!</v>
      </c>
      <c r="Y45" s="10" t="n">
        <f aca="false">1-U45/MAX($U$4:$U$55)</f>
        <v>0.950184895833333</v>
      </c>
      <c r="Z45" s="10" t="n">
        <f aca="false">V45/MAX($V$4:$V$55)</f>
        <v>0.0403771522838572</v>
      </c>
      <c r="AA45" s="10" t="e">
        <f aca="false">(X45*#REF!+Z45*#REF!)/(#REF!+#REF!)</f>
        <v>#DIV/0!</v>
      </c>
      <c r="AD45" s="10" t="n">
        <f aca="false">C45/H45-G45</f>
        <v>0.0011126187245587</v>
      </c>
      <c r="AE45" s="10" t="n">
        <f aca="false">AD45*C45</f>
        <v>0.066757123473522</v>
      </c>
    </row>
    <row r="46" customFormat="false" ht="14.15" hidden="false" customHeight="false" outlineLevel="0" collapsed="false">
      <c r="A46" s="3" t="s">
        <v>82</v>
      </c>
      <c r="B46" s="7" t="n">
        <v>608138</v>
      </c>
      <c r="C46" s="2" t="n">
        <v>48</v>
      </c>
      <c r="D46" s="2" t="n">
        <v>1.76</v>
      </c>
      <c r="E46" s="4" t="n">
        <v>13.3</v>
      </c>
      <c r="F46" s="4" t="n">
        <f aca="false">C46*D46</f>
        <v>84.48</v>
      </c>
      <c r="G46" s="2" t="n">
        <v>13.3</v>
      </c>
      <c r="H46" s="2" t="n">
        <v>3.61</v>
      </c>
      <c r="I46" s="2" t="n">
        <v>0.149</v>
      </c>
      <c r="J46" s="4" t="n">
        <v>1.04</v>
      </c>
      <c r="K46" s="3" t="n">
        <v>1.04</v>
      </c>
      <c r="L46" s="2" t="n">
        <v>4300</v>
      </c>
      <c r="M46" s="3" t="n">
        <v>5740</v>
      </c>
      <c r="N46" s="2" t="n">
        <v>121</v>
      </c>
      <c r="O46" s="2" t="n">
        <v>1</v>
      </c>
      <c r="P46" s="2" t="n">
        <v>135</v>
      </c>
      <c r="Q46" s="2" t="n">
        <v>8</v>
      </c>
      <c r="R46" s="2" t="n">
        <v>110</v>
      </c>
      <c r="S46" s="9" t="n">
        <v>178.5</v>
      </c>
      <c r="T46" s="8" t="n">
        <f aca="false">K46/(R46/1000)</f>
        <v>9.45454545454546</v>
      </c>
      <c r="U46" s="8" t="n">
        <f aca="false">G46*C46</f>
        <v>638.4</v>
      </c>
      <c r="V46" s="8" t="n">
        <f aca="false">K46/SQRT(U46)</f>
        <v>0.0411610931459847</v>
      </c>
      <c r="X46" s="10" t="e">
        <f aca="false">T46/MAX($T$4:$T$55)</f>
        <v>#DIV/0!</v>
      </c>
      <c r="Y46" s="10" t="n">
        <f aca="false">1-U46/MAX($U$4:$U$55)</f>
        <v>0.934885416666667</v>
      </c>
      <c r="Z46" s="10" t="n">
        <f aca="false">V46/MAX($V$4:$V$55)</f>
        <v>0.0296202505924598</v>
      </c>
      <c r="AA46" s="10" t="e">
        <f aca="false">(X46*#REF!+Z46*#REF!)/(#REF!+#REF!)</f>
        <v>#DIV/0!</v>
      </c>
      <c r="AD46" s="10" t="n">
        <f aca="false">C46/H46-G46</f>
        <v>-0.00360110803324076</v>
      </c>
      <c r="AE46" s="10" t="n">
        <f aca="false">AD46*C46</f>
        <v>-0.172853185595557</v>
      </c>
    </row>
    <row r="47" customFormat="false" ht="14.9" hidden="false" customHeight="false" outlineLevel="0" collapsed="false">
      <c r="A47" s="3" t="s">
        <v>33</v>
      </c>
      <c r="B47" s="7" t="s">
        <v>83</v>
      </c>
      <c r="C47" s="2" t="n">
        <v>12</v>
      </c>
      <c r="D47" s="2" t="n">
        <v>2.3</v>
      </c>
      <c r="E47" s="2" t="n">
        <v>8.75</v>
      </c>
      <c r="F47" s="4" t="n">
        <f aca="false">C47*D47</f>
        <v>27.6</v>
      </c>
      <c r="G47" s="2" t="n">
        <v>8.5</v>
      </c>
      <c r="H47" s="2" t="n">
        <v>1.53</v>
      </c>
      <c r="I47" s="2" t="n">
        <v>0.08</v>
      </c>
      <c r="J47" s="2" t="n">
        <v>0.3</v>
      </c>
      <c r="K47" s="3" t="n">
        <v>0.28</v>
      </c>
      <c r="L47" s="2" t="n">
        <v>2200</v>
      </c>
      <c r="M47" s="49" t="n">
        <v>3480</v>
      </c>
      <c r="N47" s="2" t="n">
        <v>290</v>
      </c>
      <c r="O47" s="2" t="n">
        <v>1</v>
      </c>
      <c r="P47" s="19" t="n">
        <v>24.2</v>
      </c>
      <c r="Q47" s="2" t="n">
        <v>7</v>
      </c>
      <c r="R47" s="2" t="n">
        <v>83</v>
      </c>
      <c r="S47" s="9" t="n">
        <v>50.99</v>
      </c>
      <c r="T47" s="8" t="n">
        <f aca="false">K47/(R47/1000)</f>
        <v>3.37349397590361</v>
      </c>
      <c r="U47" s="8" t="n">
        <f aca="false">G47*C47</f>
        <v>102</v>
      </c>
      <c r="V47" s="8" t="n">
        <f aca="false">K47/SQRT(U47)</f>
        <v>0.0277241312033469</v>
      </c>
      <c r="X47" s="10" t="e">
        <f aca="false">T47/MAX($T$4:$T$55)</f>
        <v>#DIV/0!</v>
      </c>
      <c r="Y47" s="10" t="n">
        <f aca="false">1-U47/MAX($U$4:$U$55)</f>
        <v>0.989596354166667</v>
      </c>
      <c r="Z47" s="10" t="n">
        <f aca="false">V47/MAX($V$4:$V$55)</f>
        <v>0.0199507751358512</v>
      </c>
      <c r="AA47" s="10" t="e">
        <f aca="false">(X47*#REF!+Z47*#REF!)/(#REF!+#REF!)</f>
        <v>#DIV/0!</v>
      </c>
      <c r="AD47" s="10" t="n">
        <f aca="false">C47/H47-G47</f>
        <v>-0.65686274509804</v>
      </c>
      <c r="AE47" s="10" t="n">
        <f aca="false">AD47*C47</f>
        <v>-7.88235294117647</v>
      </c>
    </row>
    <row r="48" customFormat="false" ht="14.9" hidden="false" customHeight="false" outlineLevel="0" collapsed="false">
      <c r="A48" s="27" t="s">
        <v>84</v>
      </c>
      <c r="B48" s="28" t="s">
        <v>85</v>
      </c>
      <c r="C48" s="29" t="n">
        <v>12</v>
      </c>
      <c r="D48" s="29" t="n">
        <v>5.5</v>
      </c>
      <c r="E48" s="29"/>
      <c r="F48" s="30" t="n">
        <f aca="false">C48*D48</f>
        <v>66</v>
      </c>
      <c r="G48" s="29" t="n">
        <v>5.5</v>
      </c>
      <c r="H48" s="29"/>
      <c r="I48" s="29" t="n">
        <v>0.63743225</v>
      </c>
      <c r="J48" s="29" t="n">
        <v>4.4129925</v>
      </c>
      <c r="K48" s="27" t="n">
        <v>4.4129925</v>
      </c>
      <c r="L48" s="29" t="n">
        <v>66</v>
      </c>
      <c r="M48" s="31" t="n">
        <v>76</v>
      </c>
      <c r="N48" s="29" t="n">
        <f aca="false">M48/C48</f>
        <v>6.33333333333333</v>
      </c>
      <c r="O48" s="29" t="n">
        <v>131</v>
      </c>
      <c r="P48" s="29" t="s">
        <v>36</v>
      </c>
      <c r="Q48" s="29" t="s">
        <v>36</v>
      </c>
      <c r="R48" s="29" t="n">
        <v>210</v>
      </c>
      <c r="S48" s="32" t="n">
        <v>39.95</v>
      </c>
      <c r="T48" s="30" t="n">
        <f aca="false">K48/(R48/1000)</f>
        <v>21.01425</v>
      </c>
      <c r="U48" s="30" t="n">
        <f aca="false">G48*C48</f>
        <v>66</v>
      </c>
      <c r="V48" s="30" t="n">
        <f aca="false">K48/SQRT(U48)</f>
        <v>0.543201826505613</v>
      </c>
      <c r="W48" s="29"/>
      <c r="X48" s="29" t="e">
        <f aca="false">T48/MAX($T$4:$T$55)</f>
        <v>#DIV/0!</v>
      </c>
      <c r="Y48" s="29" t="n">
        <f aca="false">1-U48/MAX($U$4:$U$55)</f>
        <v>0.993268229166667</v>
      </c>
      <c r="Z48" s="29" t="n">
        <f aca="false">V48/MAX($V$4:$V$55)</f>
        <v>0.390897641282583</v>
      </c>
      <c r="AA48" s="29" t="e">
        <f aca="false">(X48*#REF!+Z48*#REF!)/(#REF!+#REF!)</f>
        <v>#DIV/0!</v>
      </c>
      <c r="AB48" s="29"/>
      <c r="AC48" s="29"/>
      <c r="AD48" s="29" t="e">
        <f aca="false">C48/H48-G48</f>
        <v>#DIV/0!</v>
      </c>
      <c r="AE48" s="29" t="e">
        <f aca="false">AD48*C48</f>
        <v>#DIV/0!</v>
      </c>
    </row>
    <row r="49" customFormat="false" ht="14.9" hidden="false" customHeight="false" outlineLevel="0" collapsed="false">
      <c r="A49" s="27" t="s">
        <v>84</v>
      </c>
      <c r="B49" s="28" t="s">
        <v>86</v>
      </c>
      <c r="C49" s="29" t="n">
        <v>12</v>
      </c>
      <c r="D49" s="29" t="n">
        <v>5.5</v>
      </c>
      <c r="E49" s="29"/>
      <c r="F49" s="30" t="n">
        <f aca="false">C49*D49</f>
        <v>66</v>
      </c>
      <c r="G49" s="29" t="n">
        <v>5.5</v>
      </c>
      <c r="H49" s="29"/>
      <c r="I49" s="29" t="n">
        <v>0.63743225</v>
      </c>
      <c r="J49" s="29" t="n">
        <v>4.8052585</v>
      </c>
      <c r="K49" s="27" t="n">
        <v>4.8052585</v>
      </c>
      <c r="L49" s="29" t="n">
        <v>58</v>
      </c>
      <c r="M49" s="31" t="n">
        <v>67</v>
      </c>
      <c r="N49" s="29" t="n">
        <f aca="false">M49/C49</f>
        <v>5.58333333333333</v>
      </c>
      <c r="O49" s="29" t="n">
        <v>150</v>
      </c>
      <c r="P49" s="29" t="s">
        <v>36</v>
      </c>
      <c r="Q49" s="29" t="s">
        <v>36</v>
      </c>
      <c r="R49" s="29" t="n">
        <v>210</v>
      </c>
      <c r="S49" s="32" t="n">
        <v>39.95</v>
      </c>
      <c r="T49" s="30" t="n">
        <f aca="false">K49/(R49/1000)</f>
        <v>22.8821833333333</v>
      </c>
      <c r="U49" s="30" t="n">
        <f aca="false">G49*C49</f>
        <v>66</v>
      </c>
      <c r="V49" s="30" t="n">
        <f aca="false">K49/SQRT(U49)</f>
        <v>0.591486433306112</v>
      </c>
      <c r="W49" s="29"/>
      <c r="X49" s="29" t="e">
        <f aca="false">T49/MAX($T$4:$T$55)</f>
        <v>#DIV/0!</v>
      </c>
      <c r="Y49" s="29" t="n">
        <f aca="false">1-U49/MAX($U$4:$U$55)</f>
        <v>0.993268229166667</v>
      </c>
      <c r="Z49" s="29" t="n">
        <f aca="false">V49/MAX($V$4:$V$55)</f>
        <v>0.425644098285479</v>
      </c>
      <c r="AA49" s="29" t="e">
        <f aca="false">(X49*#REF!+Z49*#REF!)/(#REF!+#REF!)</f>
        <v>#DIV/0!</v>
      </c>
      <c r="AB49" s="29"/>
      <c r="AC49" s="29"/>
      <c r="AD49" s="29" t="e">
        <f aca="false">C49/H49-G49</f>
        <v>#DIV/0!</v>
      </c>
      <c r="AE49" s="29" t="e">
        <f aca="false">AD49*C49</f>
        <v>#DIV/0!</v>
      </c>
    </row>
    <row r="50" customFormat="false" ht="14.15" hidden="false" customHeight="false" outlineLevel="0" collapsed="false">
      <c r="A50" s="27" t="s">
        <v>84</v>
      </c>
      <c r="B50" s="60" t="s">
        <v>87</v>
      </c>
      <c r="C50" s="29" t="n">
        <v>24</v>
      </c>
      <c r="D50" s="29" t="n">
        <v>3</v>
      </c>
      <c r="E50" s="29"/>
      <c r="F50" s="30" t="n">
        <f aca="false">C50*D50</f>
        <v>72</v>
      </c>
      <c r="G50" s="29" t="n">
        <v>3</v>
      </c>
      <c r="H50" s="29"/>
      <c r="I50" s="29" t="n">
        <v>0.63743225</v>
      </c>
      <c r="J50" s="29" t="n">
        <v>4.6091255</v>
      </c>
      <c r="K50" s="27" t="n">
        <v>4.6091255</v>
      </c>
      <c r="L50" s="29" t="n">
        <v>68</v>
      </c>
      <c r="M50" s="31" t="n">
        <v>79</v>
      </c>
      <c r="N50" s="29" t="n">
        <f aca="false">M50/C50</f>
        <v>3.29166666666667</v>
      </c>
      <c r="O50" s="29" t="n">
        <v>131</v>
      </c>
      <c r="P50" s="29" t="s">
        <v>36</v>
      </c>
      <c r="Q50" s="29" t="s">
        <v>36</v>
      </c>
      <c r="R50" s="29" t="n">
        <v>210</v>
      </c>
      <c r="S50" s="32" t="n">
        <v>39.95</v>
      </c>
      <c r="T50" s="61" t="n">
        <f aca="false">K50/(R50/1000)</f>
        <v>21.9482166666667</v>
      </c>
      <c r="U50" s="62" t="n">
        <f aca="false">G50*C50</f>
        <v>72</v>
      </c>
      <c r="V50" s="30" t="n">
        <f aca="false">K50/SQRT(U50)</f>
        <v>0.543190649398306</v>
      </c>
      <c r="W50" s="29"/>
      <c r="X50" s="29" t="e">
        <f aca="false">T50/MAX($T$4:$T$53)</f>
        <v>#DIV/0!</v>
      </c>
      <c r="Y50" s="29" t="n">
        <f aca="false">1-U50/MAX($U$4:$U$53)</f>
        <v>0.99265625</v>
      </c>
      <c r="Z50" s="29" t="n">
        <f aca="false">V50/MAX($V$4:$V$53)</f>
        <v>0.390889598038489</v>
      </c>
      <c r="AA50" s="29" t="e">
        <f aca="false">(X50*#REF!+Z50*#REF!)/(#REF!+#REF!)</f>
        <v>#DIV/0!</v>
      </c>
      <c r="AB50" s="29"/>
      <c r="AC50" s="29"/>
      <c r="AD50" s="29" t="e">
        <f aca="false">C50/H50-G50</f>
        <v>#DIV/0!</v>
      </c>
      <c r="AE50" s="29" t="e">
        <f aca="false">AD50*C50</f>
        <v>#DIV/0!</v>
      </c>
    </row>
    <row r="51" customFormat="false" ht="14.15" hidden="false" customHeight="false" outlineLevel="0" collapsed="false">
      <c r="A51" s="27" t="s">
        <v>84</v>
      </c>
      <c r="B51" s="60" t="s">
        <v>88</v>
      </c>
      <c r="C51" s="29" t="n">
        <v>24</v>
      </c>
      <c r="D51" s="29" t="n">
        <v>3</v>
      </c>
      <c r="E51" s="29"/>
      <c r="F51" s="30" t="n">
        <f aca="false">C51*D51</f>
        <v>72</v>
      </c>
      <c r="G51" s="29" t="n">
        <v>3</v>
      </c>
      <c r="H51" s="29"/>
      <c r="I51" s="29" t="n">
        <v>0.63743225</v>
      </c>
      <c r="J51" s="29" t="n">
        <v>5.491724</v>
      </c>
      <c r="K51" s="27" t="n">
        <v>5.491724</v>
      </c>
      <c r="L51" s="29" t="n">
        <v>59</v>
      </c>
      <c r="M51" s="31" t="n">
        <v>68</v>
      </c>
      <c r="N51" s="29" t="n">
        <f aca="false">M51/C51</f>
        <v>2.83333333333333</v>
      </c>
      <c r="O51" s="29" t="n">
        <v>150</v>
      </c>
      <c r="P51" s="29" t="s">
        <v>36</v>
      </c>
      <c r="Q51" s="29" t="s">
        <v>36</v>
      </c>
      <c r="R51" s="29" t="n">
        <v>210</v>
      </c>
      <c r="S51" s="32" t="n">
        <v>39.95</v>
      </c>
      <c r="T51" s="63" t="n">
        <f aca="false">K51/(R51/1000)</f>
        <v>26.1510666666667</v>
      </c>
      <c r="U51" s="62" t="n">
        <f aca="false">G51*C51</f>
        <v>72</v>
      </c>
      <c r="V51" s="30" t="n">
        <f aca="false">K51/SQRT(U51)</f>
        <v>0.647205880134152</v>
      </c>
      <c r="W51" s="29"/>
      <c r="X51" s="29" t="e">
        <f aca="false">T51/MAX($T$4:$T$53)</f>
        <v>#DIV/0!</v>
      </c>
      <c r="Y51" s="29" t="n">
        <f aca="false">1-U51/MAX($U$4:$U$53)</f>
        <v>0.99265625</v>
      </c>
      <c r="Z51" s="29" t="n">
        <f aca="false">V51/MAX($V$4:$V$53)</f>
        <v>0.465740797662881</v>
      </c>
      <c r="AA51" s="29" t="e">
        <f aca="false">(X51*#REF!+Z51*#REF!)/(#REF!+#REF!)</f>
        <v>#DIV/0!</v>
      </c>
      <c r="AB51" s="29"/>
      <c r="AC51" s="29"/>
      <c r="AD51" s="29" t="e">
        <f aca="false">C51/H51-G51</f>
        <v>#DIV/0!</v>
      </c>
      <c r="AE51" s="29" t="e">
        <f aca="false">AD51*C51</f>
        <v>#DIV/0!</v>
      </c>
    </row>
    <row r="52" customFormat="false" ht="14.9" hidden="false" customHeight="false" outlineLevel="0" collapsed="false">
      <c r="A52" s="27" t="s">
        <v>79</v>
      </c>
      <c r="B52" s="28" t="s">
        <v>89</v>
      </c>
      <c r="C52" s="29" t="n">
        <v>24</v>
      </c>
      <c r="D52" s="29" t="n">
        <v>2.7</v>
      </c>
      <c r="E52" s="29"/>
      <c r="F52" s="30" t="n">
        <f aca="false">C52*D52</f>
        <v>64.8</v>
      </c>
      <c r="G52" s="29" t="n">
        <v>1.2</v>
      </c>
      <c r="H52" s="29"/>
      <c r="I52" s="29" t="n">
        <v>3.4323275</v>
      </c>
      <c r="J52" s="29" t="n">
        <v>4.903325</v>
      </c>
      <c r="K52" s="27" t="n">
        <v>4.903325</v>
      </c>
      <c r="L52" s="29" t="n">
        <v>65</v>
      </c>
      <c r="M52" s="31" t="n">
        <v>85</v>
      </c>
      <c r="N52" s="29" t="n">
        <f aca="false">M52/C52</f>
        <v>3.54166666666667</v>
      </c>
      <c r="O52" s="29" t="n">
        <v>51</v>
      </c>
      <c r="P52" s="29" t="s">
        <v>36</v>
      </c>
      <c r="Q52" s="29" t="s">
        <v>36</v>
      </c>
      <c r="R52" s="29"/>
      <c r="S52" s="32" t="n">
        <v>36.5</v>
      </c>
      <c r="T52" s="30" t="e">
        <f aca="false">K52/(R52/1000)</f>
        <v>#DIV/0!</v>
      </c>
      <c r="U52" s="30" t="n">
        <f aca="false">G52*C52</f>
        <v>28.8</v>
      </c>
      <c r="V52" s="30" t="n">
        <f aca="false">K52/SQRT(U52)</f>
        <v>0.91368066798118</v>
      </c>
      <c r="W52" s="29"/>
      <c r="X52" s="29" t="e">
        <f aca="false">T52/MAX($T$4:$T$55)</f>
        <v>#DIV/0!</v>
      </c>
      <c r="Y52" s="29" t="n">
        <f aca="false">1-U52/MAX($U$4:$U$55)</f>
        <v>0.9970625</v>
      </c>
      <c r="Z52" s="29" t="n">
        <f aca="false">V52/MAX($V$4:$V$55)</f>
        <v>0.657500767802826</v>
      </c>
      <c r="AA52" s="29" t="e">
        <f aca="false">(X52*#REF!+Z52*#REF!)/(#REF!+#REF!)</f>
        <v>#DIV/0!</v>
      </c>
      <c r="AB52" s="29"/>
      <c r="AC52" s="29"/>
      <c r="AD52" s="29" t="e">
        <f aca="false">C52/H52-G52</f>
        <v>#DIV/0!</v>
      </c>
      <c r="AE52" s="29" t="e">
        <f aca="false">AD52*C52</f>
        <v>#DIV/0!</v>
      </c>
    </row>
    <row r="53" customFormat="false" ht="14.9" hidden="false" customHeight="false" outlineLevel="0" collapsed="false">
      <c r="A53" s="27" t="s">
        <v>79</v>
      </c>
      <c r="B53" s="28" t="s">
        <v>90</v>
      </c>
      <c r="C53" s="29" t="n">
        <v>24</v>
      </c>
      <c r="D53" s="29" t="n">
        <v>2.7</v>
      </c>
      <c r="E53" s="29"/>
      <c r="F53" s="30" t="n">
        <f aca="false">C53*D53</f>
        <v>64.8</v>
      </c>
      <c r="G53" s="29" t="n">
        <v>1.2</v>
      </c>
      <c r="H53" s="29"/>
      <c r="I53" s="29" t="n">
        <v>3.4323275</v>
      </c>
      <c r="J53" s="29" t="n">
        <v>4.903325</v>
      </c>
      <c r="K53" s="27" t="n">
        <v>4.903325</v>
      </c>
      <c r="L53" s="29" t="n">
        <v>90</v>
      </c>
      <c r="M53" s="31" t="n">
        <v>120</v>
      </c>
      <c r="N53" s="29" t="n">
        <f aca="false">M53/C53</f>
        <v>5</v>
      </c>
      <c r="O53" s="29" t="n">
        <v>51</v>
      </c>
      <c r="P53" s="29" t="s">
        <v>36</v>
      </c>
      <c r="Q53" s="29" t="s">
        <v>36</v>
      </c>
      <c r="R53" s="29"/>
      <c r="S53" s="32" t="n">
        <v>36.5</v>
      </c>
      <c r="T53" s="30" t="e">
        <f aca="false">K53/(R53/1000)</f>
        <v>#DIV/0!</v>
      </c>
      <c r="U53" s="30" t="n">
        <f aca="false">G53*C53</f>
        <v>28.8</v>
      </c>
      <c r="V53" s="30" t="n">
        <f aca="false">K53/SQRT(U53)</f>
        <v>0.91368066798118</v>
      </c>
      <c r="W53" s="29"/>
      <c r="X53" s="29" t="e">
        <f aca="false">T53/MAX($T$4:$T$55)</f>
        <v>#DIV/0!</v>
      </c>
      <c r="Y53" s="29" t="n">
        <f aca="false">1-U53/MAX($U$4:$U$55)</f>
        <v>0.9970625</v>
      </c>
      <c r="Z53" s="29" t="n">
        <f aca="false">V53/MAX($V$4:$V$55)</f>
        <v>0.657500767802826</v>
      </c>
      <c r="AA53" s="29" t="e">
        <f aca="false">(X53*#REF!+Z53*#REF!)/(#REF!+#REF!)</f>
        <v>#DIV/0!</v>
      </c>
      <c r="AB53" s="29"/>
      <c r="AC53" s="29"/>
      <c r="AD53" s="29" t="e">
        <f aca="false">C53/H53-G53</f>
        <v>#DIV/0!</v>
      </c>
      <c r="AE53" s="29" t="e">
        <f aca="false">AD53*C53</f>
        <v>#DIV/0!</v>
      </c>
    </row>
    <row r="54" customFormat="false" ht="14.9" hidden="false" customHeight="false" outlineLevel="0" collapsed="false">
      <c r="A54" s="27" t="s">
        <v>79</v>
      </c>
      <c r="B54" s="28" t="s">
        <v>91</v>
      </c>
      <c r="C54" s="29" t="n">
        <v>24</v>
      </c>
      <c r="D54" s="29" t="n">
        <v>2.7</v>
      </c>
      <c r="E54" s="29"/>
      <c r="F54" s="30" t="n">
        <f aca="false">C54*D54</f>
        <v>64.8</v>
      </c>
      <c r="G54" s="29" t="n">
        <v>1.2</v>
      </c>
      <c r="H54" s="29"/>
      <c r="I54" s="29" t="n">
        <v>3.4323275</v>
      </c>
      <c r="J54" s="29" t="n">
        <v>4.903325</v>
      </c>
      <c r="K54" s="27" t="n">
        <v>4.903325</v>
      </c>
      <c r="L54" s="29" t="n">
        <v>190</v>
      </c>
      <c r="M54" s="31" t="n">
        <v>230</v>
      </c>
      <c r="N54" s="29" t="n">
        <f aca="false">M54/C54</f>
        <v>9.58333333333333</v>
      </c>
      <c r="O54" s="29" t="n">
        <v>51</v>
      </c>
      <c r="P54" s="29" t="s">
        <v>36</v>
      </c>
      <c r="Q54" s="29" t="s">
        <v>36</v>
      </c>
      <c r="R54" s="29"/>
      <c r="S54" s="32" t="n">
        <v>36.5</v>
      </c>
      <c r="T54" s="30" t="e">
        <f aca="false">K54/(R54/1000)</f>
        <v>#DIV/0!</v>
      </c>
      <c r="U54" s="30" t="n">
        <f aca="false">G54*C54</f>
        <v>28.8</v>
      </c>
      <c r="V54" s="30" t="n">
        <f aca="false">K54/SQRT(U54)</f>
        <v>0.91368066798118</v>
      </c>
      <c r="W54" s="29"/>
      <c r="X54" s="29" t="e">
        <f aca="false">T54/MAX($T$4:$T$55)</f>
        <v>#DIV/0!</v>
      </c>
      <c r="Y54" s="29" t="n">
        <f aca="false">1-U54/MAX($U$4:$U$55)</f>
        <v>0.9970625</v>
      </c>
      <c r="Z54" s="29" t="n">
        <f aca="false">V54/MAX($V$4:$V$55)</f>
        <v>0.657500767802826</v>
      </c>
      <c r="AA54" s="29" t="e">
        <f aca="false">(X54*#REF!+Z54*#REF!)/(#REF!+#REF!)</f>
        <v>#DIV/0!</v>
      </c>
      <c r="AB54" s="29"/>
      <c r="AC54" s="29"/>
      <c r="AD54" s="29" t="e">
        <f aca="false">C54/H54-G54</f>
        <v>#DIV/0!</v>
      </c>
      <c r="AE54" s="29" t="e">
        <f aca="false">AD54*C54</f>
        <v>#DIV/0!</v>
      </c>
    </row>
    <row r="55" customFormat="false" ht="14.15" hidden="false" customHeight="false" outlineLevel="0" collapsed="false">
      <c r="A55" s="3" t="s">
        <v>82</v>
      </c>
      <c r="B55" s="7" t="n">
        <v>608150</v>
      </c>
      <c r="C55" s="2" t="n">
        <v>48</v>
      </c>
      <c r="D55" s="2" t="n">
        <v>1.78</v>
      </c>
      <c r="E55" s="4" t="n">
        <v>15.6</v>
      </c>
      <c r="F55" s="4" t="n">
        <f aca="false">C55*D55</f>
        <v>85.44</v>
      </c>
      <c r="G55" s="2" t="n">
        <v>15.6</v>
      </c>
      <c r="H55" s="2" t="n">
        <v>3.07</v>
      </c>
      <c r="I55" s="2" t="n">
        <v>0.146</v>
      </c>
      <c r="J55" s="4" t="n">
        <v>1.26</v>
      </c>
      <c r="K55" s="3" t="n">
        <v>1.26</v>
      </c>
      <c r="L55" s="2" t="n">
        <v>4510</v>
      </c>
      <c r="M55" s="3" t="n">
        <v>5580</v>
      </c>
      <c r="N55" s="2" t="n">
        <v>118</v>
      </c>
      <c r="O55" s="2" t="n">
        <v>1</v>
      </c>
      <c r="P55" s="2" t="n">
        <v>181</v>
      </c>
      <c r="Q55" s="2" t="n">
        <v>8</v>
      </c>
      <c r="R55" s="2" t="n">
        <v>140</v>
      </c>
      <c r="S55" s="9" t="n">
        <v>199.63</v>
      </c>
      <c r="T55" s="8" t="n">
        <f aca="false">K55/(R55/1000)</f>
        <v>9</v>
      </c>
      <c r="U55" s="8" t="n">
        <f aca="false">G55*C55</f>
        <v>748.8</v>
      </c>
      <c r="V55" s="8" t="n">
        <f aca="false">K55/SQRT(U55)</f>
        <v>0.046045546013619</v>
      </c>
      <c r="X55" s="10" t="e">
        <f aca="false">T55/MAX($T$4:$T$55)</f>
        <v>#DIV/0!</v>
      </c>
      <c r="Y55" s="10" t="n">
        <f aca="false">1-U55/MAX($U$4:$U$55)</f>
        <v>0.923625</v>
      </c>
      <c r="Z55" s="10" t="n">
        <f aca="false">V55/MAX($V$4:$V$55)</f>
        <v>0.0331351892611987</v>
      </c>
      <c r="AA55" s="10" t="e">
        <f aca="false">(X55*#REF!+Z55*#REF!)/(#REF!+#REF!)</f>
        <v>#DIV/0!</v>
      </c>
      <c r="AD55" s="10" t="n">
        <f aca="false">C55/H55-G55</f>
        <v>0.0351791530944645</v>
      </c>
      <c r="AE55" s="10" t="n">
        <f aca="false">AD55*C55</f>
        <v>1.6885993485343</v>
      </c>
    </row>
    <row r="56" customFormat="false" ht="13.8" hidden="false" customHeight="false" outlineLevel="0" collapsed="false">
      <c r="A56" s="3"/>
      <c r="B56" s="64"/>
      <c r="C56" s="2"/>
      <c r="D56" s="2"/>
      <c r="E56" s="4"/>
      <c r="F56" s="4"/>
      <c r="G56" s="2"/>
      <c r="H56" s="2"/>
      <c r="I56" s="2"/>
      <c r="J56" s="4"/>
      <c r="K56" s="3"/>
      <c r="L56" s="2"/>
      <c r="M56" s="3"/>
      <c r="N56" s="2"/>
      <c r="O56" s="2"/>
      <c r="P56" s="2"/>
      <c r="Q56" s="2"/>
      <c r="R56" s="2"/>
      <c r="S56" s="9"/>
      <c r="T56" s="8"/>
      <c r="U56" s="8"/>
      <c r="V56" s="8"/>
    </row>
    <row r="57" customFormat="false" ht="13.8" hidden="false" customHeight="false" outlineLevel="0" collapsed="false">
      <c r="B57" s="65"/>
      <c r="H57" s="2"/>
      <c r="K57" s="3"/>
      <c r="L57" s="2"/>
      <c r="M57" s="49"/>
      <c r="N57" s="2"/>
      <c r="O57" s="2"/>
      <c r="P57" s="2"/>
      <c r="Q57" s="10"/>
      <c r="R57" s="2"/>
      <c r="S57" s="9"/>
      <c r="T57" s="8"/>
      <c r="U57" s="8"/>
      <c r="V57" s="8"/>
    </row>
    <row r="58" customFormat="false" ht="28.35" hidden="false" customHeight="false" outlineLevel="0" collapsed="false">
      <c r="F58" s="66" t="s">
        <v>92</v>
      </c>
      <c r="G58" s="67" t="n">
        <f aca="false">(3/2)/(SQRT(3)*(1/60)*2*PI())</f>
        <v>8.26993343132688</v>
      </c>
      <c r="K58" s="3"/>
      <c r="L58" s="10"/>
      <c r="M58" s="3"/>
      <c r="N58" s="10"/>
      <c r="O58" s="10"/>
      <c r="P58" s="2"/>
      <c r="Q58" s="10"/>
      <c r="R58" s="10"/>
      <c r="S58" s="10"/>
      <c r="T58" s="10"/>
    </row>
    <row r="59" customFormat="false" ht="13.8" hidden="false" customHeight="false" outlineLevel="0" collapsed="false">
      <c r="F59" s="66"/>
      <c r="K59" s="3"/>
      <c r="M59" s="3"/>
      <c r="P59" s="2"/>
    </row>
    <row r="60" customFormat="false" ht="13.8" hidden="false" customHeight="false" outlineLevel="0" collapsed="false">
      <c r="K60" s="3"/>
      <c r="M60" s="3"/>
      <c r="P60" s="2"/>
    </row>
    <row r="61" customFormat="false" ht="13.8" hidden="false" customHeight="false" outlineLevel="0" collapsed="false">
      <c r="K61" s="3"/>
      <c r="M61" s="3"/>
      <c r="P61" s="2"/>
    </row>
    <row r="62" customFormat="false" ht="13.8" hidden="false" customHeight="false" outlineLevel="0" collapsed="false">
      <c r="K62" s="3"/>
      <c r="M62" s="3"/>
      <c r="P62" s="2"/>
    </row>
    <row r="63" customFormat="false" ht="13.8" hidden="false" customHeight="false" outlineLevel="0" collapsed="false">
      <c r="K63" s="3"/>
      <c r="M63" s="3"/>
      <c r="P63" s="2"/>
    </row>
    <row r="64" customFormat="false" ht="13.8" hidden="false" customHeight="false" outlineLevel="0" collapsed="false">
      <c r="K64" s="3"/>
      <c r="M64" s="3"/>
      <c r="P64" s="2"/>
    </row>
    <row r="65" customFormat="false" ht="13.8" hidden="false" customHeight="false" outlineLevel="0" collapsed="false">
      <c r="K65" s="3"/>
      <c r="M65" s="3"/>
      <c r="P65" s="2"/>
    </row>
    <row r="66" customFormat="false" ht="13.8" hidden="false" customHeight="false" outlineLevel="0" collapsed="false">
      <c r="K66" s="3"/>
      <c r="M66" s="3"/>
      <c r="P66" s="2"/>
    </row>
    <row r="67" customFormat="false" ht="13.8" hidden="false" customHeight="false" outlineLevel="0" collapsed="false">
      <c r="K67" s="3"/>
      <c r="M67" s="3"/>
      <c r="P67" s="2"/>
    </row>
    <row r="68" customFormat="false" ht="13.8" hidden="false" customHeight="false" outlineLevel="0" collapsed="false">
      <c r="K68" s="3"/>
      <c r="M68" s="3"/>
      <c r="P68" s="2"/>
    </row>
    <row r="69" customFormat="false" ht="13.8" hidden="false" customHeight="false" outlineLevel="0" collapsed="false">
      <c r="K69" s="3"/>
      <c r="M69" s="3"/>
      <c r="P69" s="2"/>
    </row>
    <row r="70" customFormat="false" ht="13.8" hidden="false" customHeight="false" outlineLevel="0" collapsed="false">
      <c r="K70" s="3"/>
      <c r="M70" s="3"/>
      <c r="P70" s="2"/>
    </row>
    <row r="71" customFormat="false" ht="13.8" hidden="false" customHeight="false" outlineLevel="0" collapsed="false">
      <c r="K71" s="3"/>
      <c r="M71" s="3"/>
      <c r="P71" s="2"/>
    </row>
    <row r="72" customFormat="false" ht="13.8" hidden="false" customHeight="false" outlineLevel="0" collapsed="false">
      <c r="K72" s="3"/>
      <c r="M72" s="3"/>
      <c r="P72" s="2"/>
    </row>
    <row r="73" customFormat="false" ht="13.8" hidden="false" customHeight="false" outlineLevel="0" collapsed="false">
      <c r="K73" s="3"/>
      <c r="M73" s="3"/>
      <c r="P73" s="2"/>
    </row>
    <row r="74" customFormat="false" ht="13.8" hidden="false" customHeight="false" outlineLevel="0" collapsed="false">
      <c r="K74" s="3"/>
      <c r="M74" s="3"/>
      <c r="P74" s="2"/>
    </row>
    <row r="75" customFormat="false" ht="13.8" hidden="false" customHeight="false" outlineLevel="0" collapsed="false">
      <c r="K75" s="3"/>
      <c r="M75" s="3"/>
      <c r="P75" s="2"/>
    </row>
    <row r="76" customFormat="false" ht="13.8" hidden="false" customHeight="false" outlineLevel="0" collapsed="false">
      <c r="K76" s="3"/>
      <c r="M76" s="3"/>
      <c r="P76" s="2"/>
    </row>
    <row r="77" customFormat="false" ht="13.8" hidden="false" customHeight="false" outlineLevel="0" collapsed="false">
      <c r="K77" s="3"/>
      <c r="M77" s="3"/>
      <c r="P77" s="2"/>
    </row>
    <row r="78" customFormat="false" ht="13.8" hidden="false" customHeight="false" outlineLevel="0" collapsed="false">
      <c r="K78" s="3"/>
      <c r="M78" s="3"/>
      <c r="P78" s="2"/>
    </row>
    <row r="79" customFormat="false" ht="13.8" hidden="false" customHeight="false" outlineLevel="0" collapsed="false">
      <c r="K79" s="3"/>
      <c r="M79" s="3"/>
      <c r="P79" s="2"/>
    </row>
    <row r="80" customFormat="false" ht="13.8" hidden="false" customHeight="false" outlineLevel="0" collapsed="false">
      <c r="K80" s="3"/>
      <c r="M80" s="3"/>
      <c r="P80" s="2"/>
    </row>
    <row r="81" customFormat="false" ht="13.8" hidden="false" customHeight="false" outlineLevel="0" collapsed="false">
      <c r="K81" s="3"/>
      <c r="M81" s="3"/>
      <c r="P81" s="2"/>
    </row>
    <row r="82" customFormat="false" ht="13.8" hidden="false" customHeight="false" outlineLevel="0" collapsed="false">
      <c r="K82" s="3"/>
      <c r="M82" s="3"/>
      <c r="P82" s="2"/>
    </row>
    <row r="83" customFormat="false" ht="13.8" hidden="false" customHeight="false" outlineLevel="0" collapsed="false">
      <c r="K83" s="3"/>
      <c r="M83" s="3"/>
      <c r="P83" s="2"/>
    </row>
    <row r="84" customFormat="false" ht="13.8" hidden="false" customHeight="false" outlineLevel="0" collapsed="false">
      <c r="K84" s="3"/>
      <c r="M84" s="3"/>
      <c r="P84" s="2"/>
    </row>
    <row r="85" customFormat="false" ht="13.8" hidden="false" customHeight="false" outlineLevel="0" collapsed="false">
      <c r="K85" s="3"/>
      <c r="M85" s="3"/>
      <c r="P85" s="2"/>
    </row>
    <row r="86" customFormat="false" ht="13.8" hidden="false" customHeight="false" outlineLevel="0" collapsed="false">
      <c r="K86" s="3"/>
      <c r="M86" s="3"/>
      <c r="P86" s="2"/>
    </row>
    <row r="87" customFormat="false" ht="13.8" hidden="false" customHeight="false" outlineLevel="0" collapsed="false">
      <c r="K87" s="3"/>
      <c r="M87" s="3"/>
      <c r="P87" s="2"/>
    </row>
    <row r="88" customFormat="false" ht="13.8" hidden="false" customHeight="false" outlineLevel="0" collapsed="false">
      <c r="K88" s="3"/>
      <c r="M88" s="3"/>
      <c r="P88" s="2"/>
    </row>
    <row r="89" customFormat="false" ht="13.8" hidden="false" customHeight="false" outlineLevel="0" collapsed="false">
      <c r="K89" s="3"/>
      <c r="M89" s="3"/>
      <c r="P89" s="2"/>
    </row>
    <row r="90" customFormat="false" ht="13.8" hidden="false" customHeight="false" outlineLevel="0" collapsed="false">
      <c r="K90" s="3"/>
      <c r="M90" s="3"/>
      <c r="P90" s="2"/>
    </row>
    <row r="91" customFormat="false" ht="13.8" hidden="false" customHeight="false" outlineLevel="0" collapsed="false">
      <c r="K91" s="3"/>
      <c r="M91" s="3"/>
      <c r="P91" s="2"/>
    </row>
    <row r="92" customFormat="false" ht="13.8" hidden="false" customHeight="false" outlineLevel="0" collapsed="false">
      <c r="K92" s="3"/>
      <c r="M92" s="3"/>
      <c r="P92" s="2"/>
    </row>
    <row r="93" customFormat="false" ht="13.8" hidden="false" customHeight="false" outlineLevel="0" collapsed="false">
      <c r="K93" s="3"/>
      <c r="M93" s="3"/>
      <c r="P93" s="2"/>
    </row>
    <row r="94" customFormat="false" ht="13.8" hidden="false" customHeight="false" outlineLevel="0" collapsed="false">
      <c r="K94" s="3"/>
      <c r="M94" s="3"/>
      <c r="P94" s="2"/>
    </row>
    <row r="95" customFormat="false" ht="13.8" hidden="false" customHeight="false" outlineLevel="0" collapsed="false">
      <c r="K95" s="3"/>
      <c r="M95" s="3"/>
      <c r="P95" s="2"/>
    </row>
    <row r="96" customFormat="false" ht="13.8" hidden="false" customHeight="false" outlineLevel="0" collapsed="false">
      <c r="K96" s="3"/>
      <c r="M96" s="3"/>
      <c r="P96" s="2"/>
    </row>
    <row r="97" customFormat="false" ht="13.8" hidden="false" customHeight="false" outlineLevel="0" collapsed="false">
      <c r="K97" s="3"/>
      <c r="M97" s="3"/>
      <c r="P97" s="2"/>
    </row>
    <row r="98" customFormat="false" ht="13.8" hidden="false" customHeight="false" outlineLevel="0" collapsed="false">
      <c r="K98" s="3"/>
      <c r="M98" s="3"/>
      <c r="P98" s="2"/>
    </row>
    <row r="99" customFormat="false" ht="13.8" hidden="false" customHeight="false" outlineLevel="0" collapsed="false">
      <c r="K99" s="3"/>
      <c r="M99" s="3"/>
      <c r="P99" s="2"/>
    </row>
    <row r="100" customFormat="false" ht="13.8" hidden="false" customHeight="false" outlineLevel="0" collapsed="false">
      <c r="K100" s="3"/>
      <c r="M100" s="3"/>
      <c r="P100" s="2"/>
    </row>
    <row r="101" customFormat="false" ht="13.8" hidden="false" customHeight="false" outlineLevel="0" collapsed="false">
      <c r="K101" s="3"/>
      <c r="M101" s="3"/>
      <c r="P101" s="2"/>
    </row>
    <row r="102" customFormat="false" ht="13.8" hidden="false" customHeight="false" outlineLevel="0" collapsed="false">
      <c r="K102" s="3"/>
      <c r="M102" s="3"/>
      <c r="P102" s="2"/>
    </row>
    <row r="103" customFormat="false" ht="13.8" hidden="false" customHeight="false" outlineLevel="0" collapsed="false">
      <c r="K103" s="3"/>
      <c r="M103" s="3"/>
      <c r="P103" s="2"/>
    </row>
    <row r="104" customFormat="false" ht="13.8" hidden="false" customHeight="false" outlineLevel="0" collapsed="false">
      <c r="K104" s="3"/>
      <c r="M104" s="3"/>
      <c r="P104" s="2"/>
    </row>
    <row r="105" customFormat="false" ht="13.8" hidden="false" customHeight="false" outlineLevel="0" collapsed="false">
      <c r="K105" s="3"/>
      <c r="M105" s="3"/>
      <c r="P105" s="2"/>
    </row>
    <row r="106" customFormat="false" ht="13.8" hidden="false" customHeight="false" outlineLevel="0" collapsed="false">
      <c r="K106" s="3"/>
      <c r="M106" s="3"/>
      <c r="P106" s="2"/>
    </row>
    <row r="107" customFormat="false" ht="13.8" hidden="false" customHeight="false" outlineLevel="0" collapsed="false">
      <c r="K107" s="3"/>
      <c r="M107" s="3"/>
      <c r="P107" s="2"/>
    </row>
    <row r="108" customFormat="false" ht="13.8" hidden="false" customHeight="false" outlineLevel="0" collapsed="false">
      <c r="K108" s="3"/>
      <c r="M108" s="3"/>
      <c r="P108" s="2"/>
    </row>
    <row r="109" customFormat="false" ht="13.8" hidden="false" customHeight="false" outlineLevel="0" collapsed="false">
      <c r="K109" s="3"/>
      <c r="M109" s="3"/>
      <c r="P109" s="2"/>
    </row>
    <row r="110" customFormat="false" ht="13.8" hidden="false" customHeight="false" outlineLevel="0" collapsed="false">
      <c r="K110" s="3"/>
      <c r="M110" s="3"/>
      <c r="P110" s="2"/>
    </row>
    <row r="111" customFormat="false" ht="13.8" hidden="false" customHeight="false" outlineLevel="0" collapsed="false">
      <c r="K111" s="3"/>
      <c r="M111" s="3"/>
      <c r="P111" s="2"/>
    </row>
    <row r="112" customFormat="false" ht="13.8" hidden="false" customHeight="false" outlineLevel="0" collapsed="false">
      <c r="K112" s="3"/>
      <c r="M112" s="3"/>
      <c r="P112" s="2"/>
    </row>
    <row r="113" customFormat="false" ht="13.8" hidden="false" customHeight="false" outlineLevel="0" collapsed="false">
      <c r="K113" s="3"/>
      <c r="M113" s="3"/>
      <c r="P113" s="2"/>
    </row>
    <row r="114" customFormat="false" ht="13.8" hidden="false" customHeight="false" outlineLevel="0" collapsed="false">
      <c r="K114" s="3"/>
      <c r="M114" s="3"/>
      <c r="P114" s="2"/>
    </row>
    <row r="115" customFormat="false" ht="13.8" hidden="false" customHeight="false" outlineLevel="0" collapsed="false">
      <c r="K115" s="3"/>
      <c r="M115" s="3"/>
      <c r="P115" s="2"/>
    </row>
    <row r="116" customFormat="false" ht="13.8" hidden="false" customHeight="false" outlineLevel="0" collapsed="false">
      <c r="K116" s="3"/>
      <c r="M116" s="3"/>
      <c r="P116" s="2"/>
    </row>
    <row r="117" customFormat="false" ht="13.8" hidden="false" customHeight="false" outlineLevel="0" collapsed="false">
      <c r="K117" s="3"/>
      <c r="M117" s="3"/>
      <c r="P117" s="2"/>
    </row>
    <row r="118" customFormat="false" ht="13.8" hidden="false" customHeight="false" outlineLevel="0" collapsed="false">
      <c r="K118" s="3"/>
      <c r="M118" s="3"/>
      <c r="P118" s="2"/>
    </row>
    <row r="119" customFormat="false" ht="13.8" hidden="false" customHeight="false" outlineLevel="0" collapsed="false">
      <c r="K119" s="3"/>
      <c r="M119" s="3"/>
      <c r="P119" s="2"/>
    </row>
    <row r="120" customFormat="false" ht="13.8" hidden="false" customHeight="false" outlineLevel="0" collapsed="false">
      <c r="K120" s="3"/>
      <c r="M120" s="3"/>
      <c r="P120" s="2"/>
    </row>
    <row r="121" customFormat="false" ht="13.8" hidden="false" customHeight="false" outlineLevel="0" collapsed="false">
      <c r="K121" s="3"/>
      <c r="M121" s="3"/>
      <c r="P121" s="2"/>
    </row>
    <row r="122" customFormat="false" ht="13.8" hidden="false" customHeight="false" outlineLevel="0" collapsed="false">
      <c r="K122" s="3"/>
      <c r="M122" s="3"/>
      <c r="P122" s="2"/>
    </row>
    <row r="123" customFormat="false" ht="13.8" hidden="false" customHeight="false" outlineLevel="0" collapsed="false">
      <c r="K123" s="3"/>
      <c r="M123" s="3"/>
      <c r="P123" s="2"/>
    </row>
    <row r="124" customFormat="false" ht="13.8" hidden="false" customHeight="false" outlineLevel="0" collapsed="false">
      <c r="K124" s="3"/>
      <c r="M124" s="3"/>
      <c r="P124" s="2"/>
    </row>
    <row r="125" customFormat="false" ht="13.8" hidden="false" customHeight="false" outlineLevel="0" collapsed="false">
      <c r="K125" s="3"/>
      <c r="M125" s="3"/>
      <c r="P125" s="2"/>
    </row>
    <row r="126" customFormat="false" ht="13.8" hidden="false" customHeight="false" outlineLevel="0" collapsed="false">
      <c r="K126" s="3"/>
      <c r="M126" s="3"/>
      <c r="P126" s="2"/>
    </row>
    <row r="127" customFormat="false" ht="13.8" hidden="false" customHeight="false" outlineLevel="0" collapsed="false">
      <c r="K127" s="3"/>
      <c r="M127" s="3"/>
      <c r="P127" s="2"/>
    </row>
    <row r="128" customFormat="false" ht="13.8" hidden="false" customHeight="false" outlineLevel="0" collapsed="false">
      <c r="K128" s="3"/>
      <c r="M128" s="3"/>
      <c r="P128" s="2"/>
    </row>
    <row r="129" customFormat="false" ht="13.8" hidden="false" customHeight="false" outlineLevel="0" collapsed="false">
      <c r="K129" s="3"/>
      <c r="M129" s="3"/>
      <c r="P129" s="2"/>
    </row>
    <row r="130" customFormat="false" ht="13.8" hidden="false" customHeight="false" outlineLevel="0" collapsed="false">
      <c r="K130" s="3"/>
      <c r="M130" s="3"/>
      <c r="P130" s="2"/>
    </row>
    <row r="131" customFormat="false" ht="13.8" hidden="false" customHeight="false" outlineLevel="0" collapsed="false">
      <c r="K131" s="3"/>
      <c r="M131" s="3"/>
      <c r="P131" s="2"/>
    </row>
    <row r="132" customFormat="false" ht="13.8" hidden="false" customHeight="false" outlineLevel="0" collapsed="false">
      <c r="K132" s="3"/>
      <c r="M132" s="3"/>
      <c r="P132" s="2"/>
    </row>
    <row r="133" customFormat="false" ht="13.8" hidden="false" customHeight="false" outlineLevel="0" collapsed="false">
      <c r="K133" s="3"/>
      <c r="M133" s="3"/>
      <c r="P133" s="2"/>
    </row>
    <row r="134" customFormat="false" ht="13.8" hidden="false" customHeight="false" outlineLevel="0" collapsed="false">
      <c r="K134" s="3"/>
      <c r="M134" s="3"/>
      <c r="P134" s="2"/>
    </row>
    <row r="135" customFormat="false" ht="13.8" hidden="false" customHeight="false" outlineLevel="0" collapsed="false">
      <c r="K135" s="3"/>
      <c r="M135" s="3"/>
      <c r="P135" s="2"/>
    </row>
    <row r="136" customFormat="false" ht="13.8" hidden="false" customHeight="false" outlineLevel="0" collapsed="false">
      <c r="K136" s="3"/>
      <c r="M136" s="3"/>
      <c r="P136" s="2"/>
    </row>
    <row r="137" customFormat="false" ht="13.8" hidden="false" customHeight="false" outlineLevel="0" collapsed="false">
      <c r="K137" s="3"/>
      <c r="M137" s="3"/>
      <c r="P137" s="2"/>
    </row>
    <row r="138" customFormat="false" ht="13.8" hidden="false" customHeight="false" outlineLevel="0" collapsed="false">
      <c r="K138" s="3"/>
      <c r="M138" s="3"/>
      <c r="P138" s="2"/>
    </row>
    <row r="139" customFormat="false" ht="13.8" hidden="false" customHeight="false" outlineLevel="0" collapsed="false">
      <c r="K139" s="3"/>
      <c r="M139" s="3"/>
      <c r="P139" s="2"/>
    </row>
    <row r="140" customFormat="false" ht="13.8" hidden="false" customHeight="false" outlineLevel="0" collapsed="false">
      <c r="K140" s="3"/>
      <c r="M140" s="3"/>
      <c r="P140" s="2"/>
    </row>
    <row r="141" customFormat="false" ht="13.8" hidden="false" customHeight="false" outlineLevel="0" collapsed="false">
      <c r="K141" s="3"/>
      <c r="M141" s="3"/>
      <c r="P141" s="2"/>
    </row>
    <row r="142" customFormat="false" ht="13.8" hidden="false" customHeight="false" outlineLevel="0" collapsed="false">
      <c r="K142" s="3"/>
      <c r="M142" s="3"/>
      <c r="P142" s="2"/>
    </row>
    <row r="143" customFormat="false" ht="13.8" hidden="false" customHeight="false" outlineLevel="0" collapsed="false">
      <c r="K143" s="3"/>
      <c r="M143" s="3"/>
      <c r="P143" s="2"/>
    </row>
    <row r="144" customFormat="false" ht="13.8" hidden="false" customHeight="false" outlineLevel="0" collapsed="false">
      <c r="K144" s="3"/>
      <c r="M144" s="3"/>
      <c r="P144" s="2"/>
    </row>
    <row r="145" customFormat="false" ht="13.8" hidden="false" customHeight="false" outlineLevel="0" collapsed="false">
      <c r="K145" s="3"/>
      <c r="M145" s="3"/>
      <c r="P145" s="2"/>
    </row>
    <row r="146" customFormat="false" ht="13.8" hidden="false" customHeight="false" outlineLevel="0" collapsed="false">
      <c r="K146" s="3"/>
      <c r="M146" s="3"/>
      <c r="P146" s="2"/>
    </row>
    <row r="147" customFormat="false" ht="13.8" hidden="false" customHeight="false" outlineLevel="0" collapsed="false">
      <c r="K147" s="3"/>
      <c r="M147" s="3"/>
      <c r="P147" s="2"/>
    </row>
    <row r="148" customFormat="false" ht="13.8" hidden="false" customHeight="false" outlineLevel="0" collapsed="false">
      <c r="K148" s="3"/>
      <c r="M148" s="3"/>
      <c r="P148" s="2"/>
    </row>
    <row r="149" customFormat="false" ht="13.8" hidden="false" customHeight="false" outlineLevel="0" collapsed="false">
      <c r="K149" s="3"/>
      <c r="M149" s="3"/>
      <c r="P149" s="2"/>
    </row>
    <row r="150" customFormat="false" ht="13.8" hidden="false" customHeight="false" outlineLevel="0" collapsed="false">
      <c r="K150" s="3"/>
      <c r="M150" s="3"/>
      <c r="P150" s="2"/>
    </row>
    <row r="151" customFormat="false" ht="13.8" hidden="false" customHeight="false" outlineLevel="0" collapsed="false">
      <c r="K151" s="3"/>
      <c r="M151" s="3"/>
      <c r="P151" s="2"/>
    </row>
    <row r="152" customFormat="false" ht="13.8" hidden="false" customHeight="false" outlineLevel="0" collapsed="false">
      <c r="K152" s="3"/>
      <c r="M152" s="3"/>
      <c r="P152" s="2"/>
    </row>
    <row r="153" customFormat="false" ht="13.8" hidden="false" customHeight="false" outlineLevel="0" collapsed="false">
      <c r="K153" s="3"/>
      <c r="M153" s="3"/>
      <c r="P153" s="2"/>
    </row>
    <row r="154" customFormat="false" ht="13.8" hidden="false" customHeight="false" outlineLevel="0" collapsed="false">
      <c r="K154" s="3"/>
      <c r="M154" s="3"/>
      <c r="P154" s="2"/>
    </row>
    <row r="155" customFormat="false" ht="13.8" hidden="false" customHeight="false" outlineLevel="0" collapsed="false">
      <c r="K155" s="3"/>
      <c r="M155" s="3"/>
      <c r="P155" s="2"/>
    </row>
    <row r="156" customFormat="false" ht="13.8" hidden="false" customHeight="false" outlineLevel="0" collapsed="false">
      <c r="K156" s="3"/>
      <c r="M156" s="3"/>
      <c r="P156" s="2"/>
    </row>
    <row r="157" customFormat="false" ht="13.8" hidden="false" customHeight="false" outlineLevel="0" collapsed="false">
      <c r="K157" s="3"/>
      <c r="M157" s="3"/>
      <c r="P157" s="2"/>
    </row>
    <row r="158" customFormat="false" ht="13.8" hidden="false" customHeight="false" outlineLevel="0" collapsed="false">
      <c r="K158" s="3"/>
      <c r="M158" s="3"/>
      <c r="P158" s="2"/>
    </row>
    <row r="159" customFormat="false" ht="13.8" hidden="false" customHeight="false" outlineLevel="0" collapsed="false">
      <c r="K159" s="3"/>
      <c r="M159" s="3"/>
      <c r="P159" s="2"/>
    </row>
    <row r="160" customFormat="false" ht="13.8" hidden="false" customHeight="false" outlineLevel="0" collapsed="false">
      <c r="K160" s="3"/>
      <c r="M160" s="3"/>
      <c r="P160" s="2"/>
    </row>
    <row r="161" customFormat="false" ht="13.8" hidden="false" customHeight="false" outlineLevel="0" collapsed="false">
      <c r="K161" s="3"/>
      <c r="M161" s="3"/>
      <c r="P161" s="2"/>
    </row>
    <row r="162" customFormat="false" ht="13.8" hidden="false" customHeight="false" outlineLevel="0" collapsed="false">
      <c r="K162" s="3"/>
      <c r="M162" s="3"/>
      <c r="P162" s="2"/>
    </row>
    <row r="163" customFormat="false" ht="13.8" hidden="false" customHeight="false" outlineLevel="0" collapsed="false">
      <c r="K163" s="3"/>
      <c r="M163" s="3"/>
      <c r="P163" s="2"/>
    </row>
    <row r="164" customFormat="false" ht="13.8" hidden="false" customHeight="false" outlineLevel="0" collapsed="false">
      <c r="K164" s="3"/>
      <c r="M164" s="3"/>
      <c r="P164" s="2"/>
    </row>
    <row r="165" customFormat="false" ht="13.8" hidden="false" customHeight="false" outlineLevel="0" collapsed="false">
      <c r="K165" s="3"/>
      <c r="M165" s="3"/>
      <c r="P165" s="2"/>
    </row>
    <row r="166" customFormat="false" ht="13.8" hidden="false" customHeight="false" outlineLevel="0" collapsed="false">
      <c r="K166" s="3"/>
      <c r="M166" s="3"/>
      <c r="P166" s="2"/>
    </row>
    <row r="167" customFormat="false" ht="13.8" hidden="false" customHeight="false" outlineLevel="0" collapsed="false">
      <c r="K167" s="3"/>
      <c r="M167" s="3"/>
      <c r="P167" s="2"/>
    </row>
    <row r="168" customFormat="false" ht="13.8" hidden="false" customHeight="false" outlineLevel="0" collapsed="false">
      <c r="K168" s="3"/>
      <c r="M168" s="3"/>
      <c r="P168" s="2"/>
    </row>
    <row r="169" customFormat="false" ht="13.8" hidden="false" customHeight="false" outlineLevel="0" collapsed="false">
      <c r="K169" s="3"/>
      <c r="M169" s="3"/>
      <c r="P169" s="2"/>
    </row>
    <row r="170" customFormat="false" ht="13.8" hidden="false" customHeight="false" outlineLevel="0" collapsed="false">
      <c r="K170" s="3"/>
      <c r="M170" s="3"/>
      <c r="P170" s="2"/>
    </row>
    <row r="171" customFormat="false" ht="13.8" hidden="false" customHeight="false" outlineLevel="0" collapsed="false">
      <c r="K171" s="3"/>
      <c r="M171" s="3"/>
      <c r="P171" s="2"/>
    </row>
    <row r="172" customFormat="false" ht="13.8" hidden="false" customHeight="false" outlineLevel="0" collapsed="false">
      <c r="K172" s="3"/>
      <c r="M172" s="3"/>
      <c r="P172" s="2"/>
    </row>
    <row r="173" customFormat="false" ht="13.8" hidden="false" customHeight="false" outlineLevel="0" collapsed="false">
      <c r="K173" s="3"/>
      <c r="M173" s="3"/>
      <c r="P173" s="2"/>
    </row>
    <row r="174" customFormat="false" ht="13.8" hidden="false" customHeight="false" outlineLevel="0" collapsed="false">
      <c r="K174" s="3"/>
      <c r="M174" s="3"/>
      <c r="P174" s="2"/>
    </row>
    <row r="175" customFormat="false" ht="13.8" hidden="false" customHeight="false" outlineLevel="0" collapsed="false">
      <c r="K175" s="3"/>
      <c r="M175" s="3"/>
      <c r="P175" s="2"/>
    </row>
    <row r="176" customFormat="false" ht="13.8" hidden="false" customHeight="false" outlineLevel="0" collapsed="false">
      <c r="K176" s="3"/>
      <c r="M176" s="3"/>
      <c r="P176" s="2"/>
    </row>
    <row r="177" customFormat="false" ht="13.8" hidden="false" customHeight="false" outlineLevel="0" collapsed="false">
      <c r="K177" s="3"/>
      <c r="M177" s="3"/>
      <c r="P177" s="2"/>
    </row>
    <row r="178" customFormat="false" ht="13.8" hidden="false" customHeight="false" outlineLevel="0" collapsed="false">
      <c r="K178" s="3"/>
      <c r="M178" s="3"/>
      <c r="P178" s="2"/>
    </row>
    <row r="179" customFormat="false" ht="13.8" hidden="false" customHeight="false" outlineLevel="0" collapsed="false">
      <c r="K179" s="3"/>
      <c r="M179" s="3"/>
      <c r="P179" s="2"/>
    </row>
    <row r="180" customFormat="false" ht="13.8" hidden="false" customHeight="false" outlineLevel="0" collapsed="false">
      <c r="K180" s="3"/>
      <c r="M180" s="3"/>
      <c r="P180" s="2"/>
    </row>
    <row r="181" customFormat="false" ht="13.8" hidden="false" customHeight="false" outlineLevel="0" collapsed="false">
      <c r="K181" s="3"/>
      <c r="M181" s="3"/>
      <c r="P181" s="2"/>
    </row>
    <row r="182" customFormat="false" ht="13.8" hidden="false" customHeight="false" outlineLevel="0" collapsed="false">
      <c r="K182" s="3"/>
      <c r="M182" s="3"/>
      <c r="P182" s="2"/>
    </row>
    <row r="183" customFormat="false" ht="13.8" hidden="false" customHeight="false" outlineLevel="0" collapsed="false">
      <c r="K183" s="3"/>
      <c r="M183" s="3"/>
      <c r="P183" s="2"/>
    </row>
    <row r="184" customFormat="false" ht="13.8" hidden="false" customHeight="false" outlineLevel="0" collapsed="false">
      <c r="K184" s="3"/>
      <c r="M184" s="3"/>
      <c r="P184" s="2"/>
    </row>
    <row r="185" customFormat="false" ht="13.8" hidden="false" customHeight="false" outlineLevel="0" collapsed="false">
      <c r="K185" s="3"/>
      <c r="M185" s="3"/>
      <c r="P185" s="2"/>
    </row>
    <row r="186" customFormat="false" ht="13.8" hidden="false" customHeight="false" outlineLevel="0" collapsed="false">
      <c r="K186" s="3"/>
      <c r="M186" s="3"/>
      <c r="P186" s="2"/>
    </row>
    <row r="187" customFormat="false" ht="13.8" hidden="false" customHeight="false" outlineLevel="0" collapsed="false">
      <c r="K187" s="3"/>
      <c r="M187" s="3"/>
      <c r="P187" s="2"/>
    </row>
    <row r="188" customFormat="false" ht="13.8" hidden="false" customHeight="false" outlineLevel="0" collapsed="false">
      <c r="K188" s="3"/>
      <c r="M188" s="3"/>
      <c r="P188" s="2"/>
    </row>
    <row r="189" customFormat="false" ht="13.8" hidden="false" customHeight="false" outlineLevel="0" collapsed="false">
      <c r="K189" s="3"/>
      <c r="M189" s="3"/>
      <c r="P189" s="2"/>
    </row>
    <row r="190" customFormat="false" ht="13.8" hidden="false" customHeight="false" outlineLevel="0" collapsed="false">
      <c r="K190" s="3"/>
      <c r="M190" s="3"/>
      <c r="P190" s="2"/>
    </row>
    <row r="191" customFormat="false" ht="13.8" hidden="false" customHeight="false" outlineLevel="0" collapsed="false">
      <c r="K191" s="3"/>
      <c r="M191" s="3"/>
      <c r="P191" s="2"/>
    </row>
    <row r="192" customFormat="false" ht="13.8" hidden="false" customHeight="false" outlineLevel="0" collapsed="false">
      <c r="K192" s="3"/>
      <c r="M192" s="3"/>
      <c r="P192" s="2"/>
    </row>
    <row r="193" customFormat="false" ht="13.8" hidden="false" customHeight="false" outlineLevel="0" collapsed="false">
      <c r="K193" s="3"/>
      <c r="M193" s="3"/>
      <c r="P193" s="2"/>
    </row>
    <row r="194" customFormat="false" ht="13.8" hidden="false" customHeight="false" outlineLevel="0" collapsed="false">
      <c r="K194" s="3"/>
      <c r="M194" s="3"/>
      <c r="P194" s="2"/>
    </row>
    <row r="195" customFormat="false" ht="13.8" hidden="false" customHeight="false" outlineLevel="0" collapsed="false">
      <c r="K195" s="3"/>
      <c r="M195" s="3"/>
      <c r="P195" s="2"/>
    </row>
    <row r="196" customFormat="false" ht="13.8" hidden="false" customHeight="false" outlineLevel="0" collapsed="false">
      <c r="K196" s="3"/>
      <c r="M196" s="3"/>
      <c r="P196" s="2"/>
    </row>
    <row r="197" customFormat="false" ht="13.8" hidden="false" customHeight="false" outlineLevel="0" collapsed="false">
      <c r="K197" s="3"/>
      <c r="M197" s="3"/>
      <c r="P197" s="2"/>
    </row>
    <row r="198" customFormat="false" ht="13.8" hidden="false" customHeight="false" outlineLevel="0" collapsed="false">
      <c r="K198" s="3"/>
      <c r="M198" s="3"/>
      <c r="P198" s="2"/>
    </row>
    <row r="199" customFormat="false" ht="13.8" hidden="false" customHeight="false" outlineLevel="0" collapsed="false">
      <c r="K199" s="3"/>
      <c r="M199" s="3"/>
      <c r="P199" s="2"/>
    </row>
    <row r="200" customFormat="false" ht="13.8" hidden="false" customHeight="false" outlineLevel="0" collapsed="false">
      <c r="K200" s="3"/>
      <c r="M200" s="3"/>
      <c r="P200" s="2"/>
    </row>
    <row r="201" customFormat="false" ht="13.8" hidden="false" customHeight="false" outlineLevel="0" collapsed="false">
      <c r="K201" s="3"/>
      <c r="M201" s="3"/>
      <c r="P201" s="2"/>
    </row>
    <row r="202" customFormat="false" ht="13.8" hidden="false" customHeight="false" outlineLevel="0" collapsed="false">
      <c r="K202" s="3"/>
      <c r="M202" s="3"/>
      <c r="P202" s="2"/>
    </row>
    <row r="203" customFormat="false" ht="13.8" hidden="false" customHeight="false" outlineLevel="0" collapsed="false">
      <c r="K203" s="3"/>
      <c r="M203" s="3"/>
      <c r="P203" s="2"/>
    </row>
    <row r="204" customFormat="false" ht="13.8" hidden="false" customHeight="false" outlineLevel="0" collapsed="false">
      <c r="K204" s="3"/>
      <c r="M204" s="3"/>
      <c r="P204" s="2"/>
    </row>
    <row r="205" customFormat="false" ht="13.8" hidden="false" customHeight="false" outlineLevel="0" collapsed="false">
      <c r="K205" s="3"/>
      <c r="M205" s="3"/>
      <c r="P205" s="2"/>
    </row>
    <row r="206" customFormat="false" ht="13.8" hidden="false" customHeight="false" outlineLevel="0" collapsed="false">
      <c r="K206" s="3"/>
      <c r="M206" s="3"/>
      <c r="P206" s="2"/>
    </row>
    <row r="207" customFormat="false" ht="13.8" hidden="false" customHeight="false" outlineLevel="0" collapsed="false">
      <c r="K207" s="3"/>
      <c r="M207" s="3"/>
      <c r="P207" s="2"/>
    </row>
    <row r="208" customFormat="false" ht="13.8" hidden="false" customHeight="false" outlineLevel="0" collapsed="false">
      <c r="K208" s="3"/>
      <c r="M208" s="3"/>
      <c r="P208" s="2"/>
    </row>
    <row r="209" customFormat="false" ht="13.8" hidden="false" customHeight="false" outlineLevel="0" collapsed="false">
      <c r="K209" s="3"/>
      <c r="M209" s="3"/>
      <c r="P209" s="2"/>
    </row>
    <row r="210" customFormat="false" ht="13.8" hidden="false" customHeight="false" outlineLevel="0" collapsed="false">
      <c r="K210" s="3"/>
      <c r="M210" s="3"/>
      <c r="P210" s="2"/>
    </row>
    <row r="211" customFormat="false" ht="13.8" hidden="false" customHeight="false" outlineLevel="0" collapsed="false">
      <c r="K211" s="3"/>
      <c r="M211" s="3"/>
      <c r="P211" s="2"/>
    </row>
    <row r="212" customFormat="false" ht="13.8" hidden="false" customHeight="false" outlineLevel="0" collapsed="false">
      <c r="K212" s="3"/>
      <c r="M212" s="3"/>
      <c r="P212" s="2"/>
    </row>
    <row r="213" customFormat="false" ht="13.8" hidden="false" customHeight="false" outlineLevel="0" collapsed="false">
      <c r="K213" s="3"/>
      <c r="M213" s="3"/>
      <c r="P213" s="2"/>
    </row>
    <row r="214" customFormat="false" ht="13.8" hidden="false" customHeight="false" outlineLevel="0" collapsed="false">
      <c r="K214" s="3"/>
      <c r="M214" s="3"/>
      <c r="P214" s="2"/>
    </row>
    <row r="215" customFormat="false" ht="13.8" hidden="false" customHeight="false" outlineLevel="0" collapsed="false">
      <c r="K215" s="3"/>
      <c r="M215" s="3"/>
      <c r="P215" s="2"/>
    </row>
    <row r="216" customFormat="false" ht="13.8" hidden="false" customHeight="false" outlineLevel="0" collapsed="false">
      <c r="K216" s="3"/>
      <c r="M216" s="3"/>
      <c r="P216" s="2"/>
    </row>
    <row r="217" customFormat="false" ht="13.8" hidden="false" customHeight="false" outlineLevel="0" collapsed="false">
      <c r="K217" s="3"/>
      <c r="M217" s="3"/>
      <c r="P217" s="2"/>
    </row>
    <row r="218" customFormat="false" ht="13.8" hidden="false" customHeight="false" outlineLevel="0" collapsed="false">
      <c r="K218" s="3"/>
      <c r="M218" s="3"/>
      <c r="P218" s="2"/>
    </row>
    <row r="219" customFormat="false" ht="13.8" hidden="false" customHeight="false" outlineLevel="0" collapsed="false">
      <c r="K219" s="3"/>
      <c r="M219" s="3"/>
      <c r="P219" s="2"/>
    </row>
    <row r="220" customFormat="false" ht="13.8" hidden="false" customHeight="false" outlineLevel="0" collapsed="false">
      <c r="K220" s="3"/>
      <c r="M220" s="3"/>
      <c r="P220" s="2"/>
    </row>
    <row r="221" customFormat="false" ht="13.8" hidden="false" customHeight="false" outlineLevel="0" collapsed="false">
      <c r="K221" s="3"/>
      <c r="M221" s="3"/>
      <c r="P221" s="2"/>
    </row>
    <row r="222" customFormat="false" ht="13.8" hidden="false" customHeight="false" outlineLevel="0" collapsed="false">
      <c r="K222" s="3"/>
      <c r="M222" s="3"/>
      <c r="P222" s="2"/>
    </row>
    <row r="223" customFormat="false" ht="13.8" hidden="false" customHeight="false" outlineLevel="0" collapsed="false">
      <c r="K223" s="3"/>
      <c r="M223" s="3"/>
      <c r="P223" s="2"/>
    </row>
    <row r="224" customFormat="false" ht="13.8" hidden="false" customHeight="false" outlineLevel="0" collapsed="false">
      <c r="K224" s="3"/>
      <c r="M224" s="3"/>
      <c r="P224" s="2"/>
    </row>
    <row r="225" customFormat="false" ht="13.8" hidden="false" customHeight="false" outlineLevel="0" collapsed="false">
      <c r="K225" s="3"/>
      <c r="M225" s="3"/>
      <c r="P225" s="2"/>
    </row>
    <row r="226" customFormat="false" ht="13.8" hidden="false" customHeight="false" outlineLevel="0" collapsed="false">
      <c r="K226" s="3"/>
      <c r="M226" s="3"/>
      <c r="P226" s="2"/>
    </row>
    <row r="227" customFormat="false" ht="13.8" hidden="false" customHeight="false" outlineLevel="0" collapsed="false">
      <c r="K227" s="3"/>
      <c r="M227" s="3"/>
      <c r="P227" s="2"/>
    </row>
    <row r="228" customFormat="false" ht="13.8" hidden="false" customHeight="false" outlineLevel="0" collapsed="false">
      <c r="K228" s="3"/>
      <c r="M228" s="3"/>
      <c r="P228" s="2"/>
    </row>
    <row r="229" customFormat="false" ht="13.8" hidden="false" customHeight="false" outlineLevel="0" collapsed="false">
      <c r="K229" s="3"/>
      <c r="M229" s="3"/>
      <c r="P229" s="2"/>
    </row>
    <row r="230" customFormat="false" ht="13.8" hidden="false" customHeight="false" outlineLevel="0" collapsed="false">
      <c r="K230" s="3"/>
      <c r="M230" s="3"/>
      <c r="P230" s="2"/>
    </row>
    <row r="231" customFormat="false" ht="13.8" hidden="false" customHeight="false" outlineLevel="0" collapsed="false">
      <c r="K231" s="3"/>
      <c r="M231" s="3"/>
      <c r="P231" s="2"/>
    </row>
    <row r="232" customFormat="false" ht="13.8" hidden="false" customHeight="false" outlineLevel="0" collapsed="false">
      <c r="K232" s="3"/>
      <c r="M232" s="3"/>
      <c r="P232" s="2"/>
    </row>
    <row r="233" customFormat="false" ht="13.8" hidden="false" customHeight="false" outlineLevel="0" collapsed="false">
      <c r="K233" s="3"/>
      <c r="M233" s="3"/>
      <c r="P233" s="2"/>
    </row>
    <row r="234" customFormat="false" ht="13.8" hidden="false" customHeight="false" outlineLevel="0" collapsed="false">
      <c r="K234" s="3"/>
      <c r="M234" s="3"/>
      <c r="P234" s="2"/>
    </row>
    <row r="235" customFormat="false" ht="13.8" hidden="false" customHeight="false" outlineLevel="0" collapsed="false">
      <c r="K235" s="3"/>
      <c r="M235" s="3"/>
      <c r="P235" s="2"/>
    </row>
    <row r="236" customFormat="false" ht="13.8" hidden="false" customHeight="false" outlineLevel="0" collapsed="false">
      <c r="K236" s="3"/>
      <c r="M236" s="3"/>
      <c r="P236" s="2"/>
    </row>
    <row r="237" customFormat="false" ht="13.8" hidden="false" customHeight="false" outlineLevel="0" collapsed="false">
      <c r="K237" s="3"/>
      <c r="M237" s="3"/>
      <c r="P237" s="2"/>
    </row>
    <row r="238" customFormat="false" ht="13.8" hidden="false" customHeight="false" outlineLevel="0" collapsed="false">
      <c r="K238" s="3"/>
      <c r="M238" s="3"/>
      <c r="P238" s="2"/>
    </row>
    <row r="239" customFormat="false" ht="13.8" hidden="false" customHeight="false" outlineLevel="0" collapsed="false">
      <c r="K239" s="3"/>
      <c r="M239" s="3"/>
      <c r="P239" s="2"/>
    </row>
    <row r="240" customFormat="false" ht="13.8" hidden="false" customHeight="false" outlineLevel="0" collapsed="false">
      <c r="K240" s="3"/>
      <c r="M240" s="3"/>
      <c r="P240" s="2"/>
    </row>
    <row r="241" customFormat="false" ht="13.8" hidden="false" customHeight="false" outlineLevel="0" collapsed="false">
      <c r="K241" s="3"/>
      <c r="M241" s="3"/>
      <c r="P241" s="2"/>
    </row>
    <row r="242" customFormat="false" ht="13.8" hidden="false" customHeight="false" outlineLevel="0" collapsed="false">
      <c r="K242" s="3"/>
      <c r="M242" s="3"/>
      <c r="P242" s="2"/>
    </row>
    <row r="243" customFormat="false" ht="13.8" hidden="false" customHeight="false" outlineLevel="0" collapsed="false">
      <c r="K243" s="3"/>
      <c r="M243" s="3"/>
      <c r="P243" s="2"/>
    </row>
    <row r="244" customFormat="false" ht="13.8" hidden="false" customHeight="false" outlineLevel="0" collapsed="false">
      <c r="K244" s="3"/>
      <c r="M244" s="3"/>
      <c r="P244" s="2"/>
    </row>
    <row r="245" customFormat="false" ht="13.8" hidden="false" customHeight="false" outlineLevel="0" collapsed="false">
      <c r="K245" s="3"/>
      <c r="M245" s="3"/>
      <c r="P245" s="2"/>
    </row>
    <row r="246" customFormat="false" ht="13.8" hidden="false" customHeight="false" outlineLevel="0" collapsed="false">
      <c r="K246" s="3"/>
      <c r="M246" s="3"/>
      <c r="P246" s="2"/>
    </row>
    <row r="247" customFormat="false" ht="13.8" hidden="false" customHeight="false" outlineLevel="0" collapsed="false">
      <c r="K247" s="3"/>
      <c r="M247" s="3"/>
      <c r="P247" s="2"/>
    </row>
    <row r="248" customFormat="false" ht="13.8" hidden="false" customHeight="false" outlineLevel="0" collapsed="false">
      <c r="K248" s="3"/>
      <c r="M248" s="3"/>
      <c r="P248" s="2"/>
    </row>
    <row r="249" customFormat="false" ht="13.8" hidden="false" customHeight="false" outlineLevel="0" collapsed="false">
      <c r="K249" s="3"/>
      <c r="M249" s="3"/>
      <c r="P249" s="2"/>
    </row>
    <row r="250" customFormat="false" ht="13.8" hidden="false" customHeight="false" outlineLevel="0" collapsed="false">
      <c r="K250" s="3"/>
      <c r="M250" s="3"/>
      <c r="P250" s="2"/>
    </row>
    <row r="251" customFormat="false" ht="13.8" hidden="false" customHeight="false" outlineLevel="0" collapsed="false">
      <c r="K251" s="3"/>
      <c r="M251" s="3"/>
      <c r="P251" s="2"/>
    </row>
    <row r="252" customFormat="false" ht="13.8" hidden="false" customHeight="false" outlineLevel="0" collapsed="false">
      <c r="K252" s="3"/>
      <c r="M252" s="3"/>
      <c r="P252" s="2"/>
    </row>
    <row r="253" customFormat="false" ht="13.8" hidden="false" customHeight="false" outlineLevel="0" collapsed="false">
      <c r="K253" s="3"/>
      <c r="M253" s="3"/>
      <c r="P253" s="2"/>
    </row>
    <row r="254" customFormat="false" ht="13.8" hidden="false" customHeight="false" outlineLevel="0" collapsed="false">
      <c r="K254" s="3"/>
      <c r="M254" s="3"/>
      <c r="P254" s="2"/>
    </row>
    <row r="255" customFormat="false" ht="13.8" hidden="false" customHeight="false" outlineLevel="0" collapsed="false">
      <c r="K255" s="3"/>
      <c r="M255" s="3"/>
      <c r="P255" s="2"/>
    </row>
    <row r="256" customFormat="false" ht="13.8" hidden="false" customHeight="false" outlineLevel="0" collapsed="false">
      <c r="K256" s="3"/>
      <c r="M256" s="3"/>
      <c r="P256" s="2"/>
    </row>
    <row r="257" customFormat="false" ht="13.8" hidden="false" customHeight="false" outlineLevel="0" collapsed="false">
      <c r="K257" s="3"/>
      <c r="M257" s="3"/>
      <c r="P257" s="2"/>
    </row>
    <row r="258" customFormat="false" ht="13.8" hidden="false" customHeight="false" outlineLevel="0" collapsed="false">
      <c r="K258" s="3"/>
      <c r="M258" s="3"/>
      <c r="P258" s="2"/>
    </row>
    <row r="259" customFormat="false" ht="13.8" hidden="false" customHeight="false" outlineLevel="0" collapsed="false">
      <c r="K259" s="3"/>
      <c r="M259" s="3"/>
      <c r="P259" s="2"/>
    </row>
    <row r="260" customFormat="false" ht="13.8" hidden="false" customHeight="false" outlineLevel="0" collapsed="false">
      <c r="K260" s="3"/>
      <c r="M260" s="3"/>
      <c r="P260" s="2"/>
    </row>
    <row r="261" customFormat="false" ht="13.8" hidden="false" customHeight="false" outlineLevel="0" collapsed="false">
      <c r="K261" s="3"/>
      <c r="M261" s="3"/>
      <c r="P261" s="2"/>
    </row>
    <row r="262" customFormat="false" ht="13.8" hidden="false" customHeight="false" outlineLevel="0" collapsed="false">
      <c r="K262" s="3"/>
      <c r="M262" s="3"/>
      <c r="P262" s="2"/>
    </row>
    <row r="263" customFormat="false" ht="13.8" hidden="false" customHeight="false" outlineLevel="0" collapsed="false">
      <c r="K263" s="3"/>
      <c r="M263" s="3"/>
      <c r="P263" s="2"/>
    </row>
    <row r="264" customFormat="false" ht="13.8" hidden="false" customHeight="false" outlineLevel="0" collapsed="false">
      <c r="K264" s="3"/>
      <c r="M264" s="3"/>
      <c r="P264" s="2"/>
    </row>
    <row r="265" customFormat="false" ht="13.8" hidden="false" customHeight="false" outlineLevel="0" collapsed="false">
      <c r="K265" s="3"/>
      <c r="M265" s="3"/>
      <c r="P265" s="2"/>
    </row>
    <row r="266" customFormat="false" ht="13.8" hidden="false" customHeight="false" outlineLevel="0" collapsed="false">
      <c r="K266" s="3"/>
      <c r="M266" s="3"/>
      <c r="P266" s="2"/>
    </row>
    <row r="267" customFormat="false" ht="13.8" hidden="false" customHeight="false" outlineLevel="0" collapsed="false">
      <c r="K267" s="3"/>
      <c r="M267" s="3"/>
      <c r="P267" s="2"/>
    </row>
    <row r="268" customFormat="false" ht="13.8" hidden="false" customHeight="false" outlineLevel="0" collapsed="false">
      <c r="K268" s="3"/>
      <c r="M268" s="3"/>
      <c r="P268" s="2"/>
    </row>
    <row r="269" customFormat="false" ht="13.8" hidden="false" customHeight="false" outlineLevel="0" collapsed="false">
      <c r="K269" s="3"/>
      <c r="M269" s="3"/>
      <c r="P269" s="2"/>
    </row>
    <row r="270" customFormat="false" ht="13.8" hidden="false" customHeight="false" outlineLevel="0" collapsed="false">
      <c r="K270" s="3"/>
      <c r="M270" s="3"/>
      <c r="P270" s="2"/>
    </row>
    <row r="271" customFormat="false" ht="13.8" hidden="false" customHeight="false" outlineLevel="0" collapsed="false">
      <c r="K271" s="3"/>
      <c r="M271" s="3"/>
      <c r="P271" s="2"/>
    </row>
    <row r="272" customFormat="false" ht="13.8" hidden="false" customHeight="false" outlineLevel="0" collapsed="false">
      <c r="K272" s="3"/>
      <c r="M272" s="3"/>
      <c r="P272" s="2"/>
    </row>
    <row r="273" customFormat="false" ht="13.8" hidden="false" customHeight="false" outlineLevel="0" collapsed="false">
      <c r="K273" s="3"/>
      <c r="M273" s="3"/>
      <c r="P273" s="2"/>
    </row>
    <row r="274" customFormat="false" ht="13.8" hidden="false" customHeight="false" outlineLevel="0" collapsed="false">
      <c r="K274" s="3"/>
      <c r="M274" s="3"/>
      <c r="P274" s="2"/>
    </row>
    <row r="275" customFormat="false" ht="13.8" hidden="false" customHeight="false" outlineLevel="0" collapsed="false">
      <c r="K275" s="3"/>
      <c r="M275" s="3"/>
      <c r="P275" s="2"/>
    </row>
    <row r="276" customFormat="false" ht="13.8" hidden="false" customHeight="false" outlineLevel="0" collapsed="false">
      <c r="K276" s="3"/>
      <c r="M276" s="3"/>
      <c r="P276" s="2"/>
    </row>
    <row r="277" customFormat="false" ht="13.8" hidden="false" customHeight="false" outlineLevel="0" collapsed="false">
      <c r="K277" s="3"/>
      <c r="M277" s="3"/>
      <c r="P277" s="2"/>
    </row>
    <row r="278" customFormat="false" ht="13.8" hidden="false" customHeight="false" outlineLevel="0" collapsed="false">
      <c r="K278" s="3"/>
      <c r="M278" s="3"/>
      <c r="P278" s="2"/>
    </row>
    <row r="279" customFormat="false" ht="13.8" hidden="false" customHeight="false" outlineLevel="0" collapsed="false">
      <c r="K279" s="3"/>
      <c r="M279" s="3"/>
      <c r="P279" s="2"/>
    </row>
    <row r="280" customFormat="false" ht="13.8" hidden="false" customHeight="false" outlineLevel="0" collapsed="false">
      <c r="K280" s="3"/>
      <c r="M280" s="3"/>
      <c r="P280" s="2"/>
    </row>
    <row r="281" customFormat="false" ht="13.8" hidden="false" customHeight="false" outlineLevel="0" collapsed="false">
      <c r="K281" s="3"/>
      <c r="M281" s="3"/>
      <c r="P281" s="2"/>
    </row>
    <row r="282" customFormat="false" ht="13.8" hidden="false" customHeight="false" outlineLevel="0" collapsed="false">
      <c r="K282" s="3"/>
      <c r="M282" s="3"/>
      <c r="P282" s="2"/>
    </row>
    <row r="283" customFormat="false" ht="13.8" hidden="false" customHeight="false" outlineLevel="0" collapsed="false">
      <c r="K283" s="3"/>
      <c r="M283" s="3"/>
      <c r="P283" s="2"/>
    </row>
    <row r="284" customFormat="false" ht="13.8" hidden="false" customHeight="false" outlineLevel="0" collapsed="false">
      <c r="K284" s="3"/>
      <c r="M284" s="3"/>
      <c r="P284" s="2"/>
    </row>
    <row r="285" customFormat="false" ht="13.8" hidden="false" customHeight="false" outlineLevel="0" collapsed="false">
      <c r="K285" s="3"/>
      <c r="M285" s="3"/>
      <c r="P285" s="2"/>
    </row>
    <row r="286" customFormat="false" ht="13.8" hidden="false" customHeight="false" outlineLevel="0" collapsed="false">
      <c r="K286" s="3"/>
      <c r="M286" s="3"/>
      <c r="P286" s="2"/>
    </row>
    <row r="287" customFormat="false" ht="13.8" hidden="false" customHeight="false" outlineLevel="0" collapsed="false">
      <c r="K287" s="3"/>
      <c r="M287" s="3"/>
      <c r="P287" s="2"/>
    </row>
    <row r="288" customFormat="false" ht="13.8" hidden="false" customHeight="false" outlineLevel="0" collapsed="false">
      <c r="K288" s="3"/>
      <c r="M288" s="3"/>
      <c r="P288" s="2"/>
    </row>
    <row r="289" customFormat="false" ht="13.8" hidden="false" customHeight="false" outlineLevel="0" collapsed="false">
      <c r="K289" s="3"/>
      <c r="M289" s="3"/>
      <c r="P289" s="2"/>
    </row>
    <row r="290" customFormat="false" ht="13.8" hidden="false" customHeight="false" outlineLevel="0" collapsed="false">
      <c r="K290" s="3"/>
      <c r="M290" s="3"/>
      <c r="P290" s="2"/>
    </row>
    <row r="291" customFormat="false" ht="13.8" hidden="false" customHeight="false" outlineLevel="0" collapsed="false">
      <c r="K291" s="3"/>
      <c r="M291" s="3"/>
      <c r="P291" s="2"/>
    </row>
    <row r="292" customFormat="false" ht="13.8" hidden="false" customHeight="false" outlineLevel="0" collapsed="false">
      <c r="K292" s="3"/>
      <c r="M292" s="3"/>
      <c r="P292" s="2"/>
    </row>
    <row r="293" customFormat="false" ht="13.8" hidden="false" customHeight="false" outlineLevel="0" collapsed="false">
      <c r="K293" s="3"/>
      <c r="M293" s="3"/>
      <c r="P293" s="2"/>
    </row>
    <row r="294" customFormat="false" ht="13.8" hidden="false" customHeight="false" outlineLevel="0" collapsed="false">
      <c r="K294" s="3"/>
      <c r="M294" s="3"/>
      <c r="P294" s="2"/>
    </row>
    <row r="295" customFormat="false" ht="13.8" hidden="false" customHeight="false" outlineLevel="0" collapsed="false">
      <c r="K295" s="3"/>
      <c r="M295" s="3"/>
      <c r="P295" s="2"/>
    </row>
    <row r="296" customFormat="false" ht="13.8" hidden="false" customHeight="false" outlineLevel="0" collapsed="false">
      <c r="K296" s="3"/>
      <c r="M296" s="3"/>
      <c r="P296" s="2"/>
    </row>
    <row r="297" customFormat="false" ht="13.8" hidden="false" customHeight="false" outlineLevel="0" collapsed="false">
      <c r="K297" s="3"/>
      <c r="M297" s="3"/>
      <c r="P297" s="2"/>
    </row>
    <row r="298" customFormat="false" ht="13.8" hidden="false" customHeight="false" outlineLevel="0" collapsed="false">
      <c r="K298" s="3"/>
      <c r="M298" s="3"/>
      <c r="P298" s="2"/>
    </row>
    <row r="299" customFormat="false" ht="13.8" hidden="false" customHeight="false" outlineLevel="0" collapsed="false">
      <c r="K299" s="3"/>
      <c r="M299" s="3"/>
      <c r="P299" s="2"/>
    </row>
    <row r="300" customFormat="false" ht="13.8" hidden="false" customHeight="false" outlineLevel="0" collapsed="false">
      <c r="K300" s="3"/>
      <c r="M300" s="3"/>
      <c r="P300" s="2"/>
    </row>
    <row r="301" customFormat="false" ht="13.8" hidden="false" customHeight="false" outlineLevel="0" collapsed="false">
      <c r="K301" s="3"/>
      <c r="M301" s="3"/>
      <c r="P301" s="2"/>
    </row>
    <row r="302" customFormat="false" ht="13.8" hidden="false" customHeight="false" outlineLevel="0" collapsed="false">
      <c r="K302" s="3"/>
      <c r="M302" s="3"/>
      <c r="P302" s="2"/>
    </row>
    <row r="303" customFormat="false" ht="13.8" hidden="false" customHeight="false" outlineLevel="0" collapsed="false">
      <c r="K303" s="3"/>
      <c r="M303" s="3"/>
      <c r="P303" s="2"/>
    </row>
    <row r="304" customFormat="false" ht="13.8" hidden="false" customHeight="false" outlineLevel="0" collapsed="false">
      <c r="K304" s="3"/>
      <c r="M304" s="3"/>
      <c r="P304" s="2"/>
    </row>
    <row r="305" customFormat="false" ht="13.8" hidden="false" customHeight="false" outlineLevel="0" collapsed="false">
      <c r="K305" s="3"/>
      <c r="M305" s="3"/>
      <c r="P305" s="2"/>
    </row>
    <row r="306" customFormat="false" ht="13.8" hidden="false" customHeight="false" outlineLevel="0" collapsed="false">
      <c r="K306" s="3"/>
      <c r="M306" s="3"/>
      <c r="P306" s="2"/>
    </row>
    <row r="307" customFormat="false" ht="13.8" hidden="false" customHeight="false" outlineLevel="0" collapsed="false">
      <c r="K307" s="3"/>
      <c r="M307" s="3"/>
      <c r="P307" s="2"/>
    </row>
    <row r="308" customFormat="false" ht="13.8" hidden="false" customHeight="false" outlineLevel="0" collapsed="false">
      <c r="K308" s="3"/>
      <c r="M308" s="3"/>
      <c r="P308" s="2"/>
    </row>
    <row r="309" customFormat="false" ht="13.8" hidden="false" customHeight="false" outlineLevel="0" collapsed="false">
      <c r="K309" s="3"/>
      <c r="M309" s="3"/>
      <c r="P309" s="2"/>
    </row>
    <row r="310" customFormat="false" ht="13.8" hidden="false" customHeight="false" outlineLevel="0" collapsed="false">
      <c r="K310" s="3"/>
      <c r="M310" s="3"/>
      <c r="P310" s="2"/>
    </row>
    <row r="311" customFormat="false" ht="13.8" hidden="false" customHeight="false" outlineLevel="0" collapsed="false">
      <c r="K311" s="3"/>
      <c r="M311" s="3"/>
      <c r="P311" s="2"/>
    </row>
    <row r="312" customFormat="false" ht="13.8" hidden="false" customHeight="false" outlineLevel="0" collapsed="false">
      <c r="K312" s="3"/>
      <c r="M312" s="3"/>
      <c r="P312" s="2"/>
    </row>
    <row r="313" customFormat="false" ht="13.8" hidden="false" customHeight="false" outlineLevel="0" collapsed="false">
      <c r="K313" s="3"/>
      <c r="M313" s="3"/>
      <c r="P313" s="2"/>
    </row>
    <row r="314" customFormat="false" ht="13.8" hidden="false" customHeight="false" outlineLevel="0" collapsed="false">
      <c r="K314" s="3"/>
      <c r="M314" s="3"/>
      <c r="P314" s="2"/>
    </row>
    <row r="315" customFormat="false" ht="13.8" hidden="false" customHeight="false" outlineLevel="0" collapsed="false">
      <c r="K315" s="3"/>
      <c r="M315" s="3"/>
      <c r="P315" s="2"/>
    </row>
    <row r="316" customFormat="false" ht="13.8" hidden="false" customHeight="false" outlineLevel="0" collapsed="false">
      <c r="K316" s="3"/>
      <c r="M316" s="3"/>
      <c r="P316" s="2"/>
    </row>
    <row r="317" customFormat="false" ht="13.8" hidden="false" customHeight="false" outlineLevel="0" collapsed="false">
      <c r="K317" s="3"/>
      <c r="M317" s="3"/>
      <c r="P317" s="2"/>
    </row>
    <row r="318" customFormat="false" ht="13.8" hidden="false" customHeight="false" outlineLevel="0" collapsed="false">
      <c r="K318" s="3"/>
      <c r="M318" s="3"/>
      <c r="P318" s="2"/>
    </row>
    <row r="319" customFormat="false" ht="13.8" hidden="false" customHeight="false" outlineLevel="0" collapsed="false">
      <c r="K319" s="3"/>
      <c r="M319" s="3"/>
      <c r="P319" s="2"/>
    </row>
    <row r="320" customFormat="false" ht="13.8" hidden="false" customHeight="false" outlineLevel="0" collapsed="false">
      <c r="K320" s="3"/>
      <c r="M320" s="3"/>
      <c r="P320" s="2"/>
    </row>
    <row r="321" customFormat="false" ht="13.8" hidden="false" customHeight="false" outlineLevel="0" collapsed="false">
      <c r="K321" s="3"/>
      <c r="M321" s="3"/>
      <c r="P321" s="2"/>
    </row>
    <row r="322" customFormat="false" ht="13.8" hidden="false" customHeight="false" outlineLevel="0" collapsed="false">
      <c r="K322" s="3"/>
      <c r="M322" s="3"/>
      <c r="P322" s="2"/>
    </row>
    <row r="323" customFormat="false" ht="13.8" hidden="false" customHeight="false" outlineLevel="0" collapsed="false">
      <c r="K323" s="3"/>
      <c r="M323" s="3"/>
      <c r="P323" s="2"/>
    </row>
    <row r="324" customFormat="false" ht="13.8" hidden="false" customHeight="false" outlineLevel="0" collapsed="false">
      <c r="K324" s="3"/>
      <c r="M324" s="3"/>
      <c r="P324" s="2"/>
    </row>
    <row r="325" customFormat="false" ht="13.8" hidden="false" customHeight="false" outlineLevel="0" collapsed="false">
      <c r="K325" s="3"/>
      <c r="M325" s="3"/>
      <c r="P325" s="2"/>
    </row>
    <row r="326" customFormat="false" ht="13.8" hidden="false" customHeight="false" outlineLevel="0" collapsed="false">
      <c r="K326" s="3"/>
      <c r="M326" s="3"/>
      <c r="P326" s="2"/>
    </row>
    <row r="327" customFormat="false" ht="13.8" hidden="false" customHeight="false" outlineLevel="0" collapsed="false">
      <c r="K327" s="3"/>
      <c r="M327" s="3"/>
      <c r="P327" s="2"/>
    </row>
    <row r="328" customFormat="false" ht="13.8" hidden="false" customHeight="false" outlineLevel="0" collapsed="false">
      <c r="K328" s="3"/>
      <c r="M328" s="3"/>
      <c r="P328" s="2"/>
    </row>
    <row r="329" customFormat="false" ht="13.8" hidden="false" customHeight="false" outlineLevel="0" collapsed="false">
      <c r="K329" s="3"/>
      <c r="M329" s="3"/>
      <c r="P329" s="2"/>
    </row>
    <row r="330" customFormat="false" ht="13.8" hidden="false" customHeight="false" outlineLevel="0" collapsed="false">
      <c r="K330" s="3"/>
      <c r="M330" s="3"/>
      <c r="P330" s="2"/>
    </row>
    <row r="331" customFormat="false" ht="13.8" hidden="false" customHeight="false" outlineLevel="0" collapsed="false">
      <c r="K331" s="3"/>
      <c r="M331" s="3"/>
      <c r="P331" s="2"/>
    </row>
    <row r="332" customFormat="false" ht="13.8" hidden="false" customHeight="false" outlineLevel="0" collapsed="false">
      <c r="K332" s="3"/>
      <c r="M332" s="3"/>
      <c r="P332" s="2"/>
    </row>
    <row r="333" customFormat="false" ht="13.8" hidden="false" customHeight="false" outlineLevel="0" collapsed="false">
      <c r="K333" s="3"/>
      <c r="M333" s="3"/>
      <c r="P333" s="2"/>
    </row>
    <row r="334" customFormat="false" ht="13.8" hidden="false" customHeight="false" outlineLevel="0" collapsed="false">
      <c r="K334" s="3"/>
      <c r="M334" s="3"/>
      <c r="P334" s="2"/>
    </row>
    <row r="335" customFormat="false" ht="13.8" hidden="false" customHeight="false" outlineLevel="0" collapsed="false">
      <c r="K335" s="3"/>
      <c r="M335" s="3"/>
      <c r="P335" s="2"/>
    </row>
    <row r="336" customFormat="false" ht="13.8" hidden="false" customHeight="false" outlineLevel="0" collapsed="false">
      <c r="K336" s="3"/>
      <c r="M336" s="3"/>
      <c r="P336" s="2"/>
    </row>
    <row r="337" customFormat="false" ht="13.8" hidden="false" customHeight="false" outlineLevel="0" collapsed="false">
      <c r="K337" s="3"/>
      <c r="M337" s="3"/>
      <c r="P337" s="2"/>
    </row>
    <row r="338" customFormat="false" ht="13.8" hidden="false" customHeight="false" outlineLevel="0" collapsed="false">
      <c r="K338" s="3"/>
      <c r="M338" s="3"/>
      <c r="P338" s="2"/>
    </row>
    <row r="339" customFormat="false" ht="13.8" hidden="false" customHeight="false" outlineLevel="0" collapsed="false">
      <c r="K339" s="3"/>
      <c r="M339" s="3"/>
      <c r="P339" s="2"/>
    </row>
    <row r="340" customFormat="false" ht="13.8" hidden="false" customHeight="false" outlineLevel="0" collapsed="false">
      <c r="K340" s="3"/>
      <c r="M340" s="3"/>
      <c r="P340" s="2"/>
    </row>
    <row r="341" customFormat="false" ht="13.8" hidden="false" customHeight="false" outlineLevel="0" collapsed="false">
      <c r="K341" s="3"/>
      <c r="M341" s="3"/>
      <c r="P341" s="2"/>
    </row>
    <row r="342" customFormat="false" ht="13.8" hidden="false" customHeight="false" outlineLevel="0" collapsed="false">
      <c r="K342" s="3"/>
      <c r="M342" s="3"/>
      <c r="P342" s="2"/>
    </row>
    <row r="343" customFormat="false" ht="13.8" hidden="false" customHeight="false" outlineLevel="0" collapsed="false">
      <c r="K343" s="3"/>
      <c r="M343" s="3"/>
      <c r="P343" s="2"/>
    </row>
    <row r="344" customFormat="false" ht="13.8" hidden="false" customHeight="false" outlineLevel="0" collapsed="false">
      <c r="K344" s="3"/>
      <c r="M344" s="3"/>
      <c r="P344" s="2"/>
    </row>
    <row r="345" customFormat="false" ht="13.8" hidden="false" customHeight="false" outlineLevel="0" collapsed="false">
      <c r="K345" s="3"/>
      <c r="M345" s="3"/>
      <c r="P345" s="2"/>
    </row>
    <row r="346" customFormat="false" ht="13.8" hidden="false" customHeight="false" outlineLevel="0" collapsed="false">
      <c r="K346" s="3"/>
      <c r="M346" s="3"/>
      <c r="P346" s="2"/>
    </row>
    <row r="347" customFormat="false" ht="13.8" hidden="false" customHeight="false" outlineLevel="0" collapsed="false">
      <c r="K347" s="3"/>
      <c r="M347" s="3"/>
      <c r="P347" s="2"/>
    </row>
    <row r="348" customFormat="false" ht="13.8" hidden="false" customHeight="false" outlineLevel="0" collapsed="false">
      <c r="K348" s="3"/>
      <c r="M348" s="3"/>
      <c r="P348" s="2"/>
    </row>
    <row r="349" customFormat="false" ht="13.8" hidden="false" customHeight="false" outlineLevel="0" collapsed="false">
      <c r="K349" s="3"/>
      <c r="M349" s="3"/>
      <c r="P349" s="2"/>
    </row>
    <row r="350" customFormat="false" ht="13.8" hidden="false" customHeight="false" outlineLevel="0" collapsed="false">
      <c r="K350" s="3"/>
      <c r="M350" s="3"/>
      <c r="P350" s="2"/>
    </row>
    <row r="351" customFormat="false" ht="13.8" hidden="false" customHeight="false" outlineLevel="0" collapsed="false">
      <c r="K351" s="3"/>
      <c r="M351" s="3"/>
      <c r="P351" s="2"/>
    </row>
    <row r="352" customFormat="false" ht="13.8" hidden="false" customHeight="false" outlineLevel="0" collapsed="false">
      <c r="K352" s="3"/>
      <c r="M352" s="3"/>
      <c r="P352" s="2"/>
    </row>
    <row r="353" customFormat="false" ht="13.8" hidden="false" customHeight="false" outlineLevel="0" collapsed="false">
      <c r="K353" s="3"/>
      <c r="M353" s="3"/>
      <c r="P353" s="2"/>
    </row>
    <row r="354" customFormat="false" ht="13.8" hidden="false" customHeight="false" outlineLevel="0" collapsed="false">
      <c r="K354" s="3"/>
      <c r="M354" s="3"/>
      <c r="P354" s="2"/>
    </row>
    <row r="355" customFormat="false" ht="13.8" hidden="false" customHeight="false" outlineLevel="0" collapsed="false">
      <c r="K355" s="3"/>
      <c r="M355" s="3"/>
      <c r="P355" s="2"/>
    </row>
    <row r="356" customFormat="false" ht="13.8" hidden="false" customHeight="false" outlineLevel="0" collapsed="false">
      <c r="K356" s="3"/>
      <c r="M356" s="3"/>
      <c r="P356" s="2"/>
    </row>
    <row r="357" customFormat="false" ht="13.8" hidden="false" customHeight="false" outlineLevel="0" collapsed="false">
      <c r="K357" s="3"/>
      <c r="M357" s="3"/>
      <c r="P357" s="2"/>
    </row>
    <row r="358" customFormat="false" ht="13.8" hidden="false" customHeight="false" outlineLevel="0" collapsed="false">
      <c r="K358" s="3"/>
      <c r="M358" s="3"/>
      <c r="P358" s="2"/>
    </row>
    <row r="359" customFormat="false" ht="13.8" hidden="false" customHeight="false" outlineLevel="0" collapsed="false">
      <c r="K359" s="3"/>
      <c r="M359" s="3"/>
      <c r="P359" s="2"/>
    </row>
    <row r="360" customFormat="false" ht="13.8" hidden="false" customHeight="false" outlineLevel="0" collapsed="false">
      <c r="K360" s="3"/>
      <c r="M360" s="3"/>
      <c r="P360" s="2"/>
    </row>
    <row r="361" customFormat="false" ht="13.8" hidden="false" customHeight="false" outlineLevel="0" collapsed="false">
      <c r="K361" s="3"/>
      <c r="M361" s="3"/>
      <c r="P361" s="2"/>
    </row>
    <row r="362" customFormat="false" ht="13.8" hidden="false" customHeight="false" outlineLevel="0" collapsed="false">
      <c r="K362" s="3"/>
      <c r="M362" s="3"/>
      <c r="P362" s="2"/>
    </row>
    <row r="363" customFormat="false" ht="13.8" hidden="false" customHeight="false" outlineLevel="0" collapsed="false">
      <c r="K363" s="3"/>
      <c r="M363" s="3"/>
      <c r="P363" s="2"/>
    </row>
    <row r="364" customFormat="false" ht="13.8" hidden="false" customHeight="false" outlineLevel="0" collapsed="false">
      <c r="K364" s="3"/>
      <c r="M364" s="3"/>
      <c r="P364" s="2"/>
    </row>
    <row r="365" customFormat="false" ht="13.8" hidden="false" customHeight="false" outlineLevel="0" collapsed="false">
      <c r="K365" s="3"/>
      <c r="M365" s="3"/>
      <c r="P365" s="2"/>
    </row>
    <row r="366" customFormat="false" ht="13.8" hidden="false" customHeight="false" outlineLevel="0" collapsed="false">
      <c r="K366" s="3"/>
      <c r="M366" s="3"/>
      <c r="P366" s="2"/>
    </row>
    <row r="367" customFormat="false" ht="13.8" hidden="false" customHeight="false" outlineLevel="0" collapsed="false">
      <c r="K367" s="3"/>
      <c r="M367" s="3"/>
      <c r="P367" s="2"/>
    </row>
    <row r="368" customFormat="false" ht="13.8" hidden="false" customHeight="false" outlineLevel="0" collapsed="false">
      <c r="K368" s="3"/>
      <c r="M368" s="3"/>
      <c r="P368" s="2"/>
    </row>
    <row r="369" customFormat="false" ht="13.8" hidden="false" customHeight="false" outlineLevel="0" collapsed="false">
      <c r="K369" s="3"/>
      <c r="M369" s="3"/>
      <c r="P369" s="2"/>
    </row>
    <row r="370" customFormat="false" ht="13.8" hidden="false" customHeight="false" outlineLevel="0" collapsed="false">
      <c r="K370" s="3"/>
      <c r="M370" s="3"/>
      <c r="P370" s="2"/>
    </row>
    <row r="371" customFormat="false" ht="13.8" hidden="false" customHeight="false" outlineLevel="0" collapsed="false">
      <c r="K371" s="3"/>
      <c r="M371" s="3"/>
      <c r="P371" s="2"/>
    </row>
    <row r="372" customFormat="false" ht="13.8" hidden="false" customHeight="false" outlineLevel="0" collapsed="false">
      <c r="K372" s="3"/>
      <c r="M372" s="3"/>
      <c r="P372" s="2"/>
    </row>
    <row r="373" customFormat="false" ht="13.8" hidden="false" customHeight="false" outlineLevel="0" collapsed="false">
      <c r="K373" s="3"/>
      <c r="M373" s="3"/>
      <c r="P373" s="2"/>
    </row>
    <row r="374" customFormat="false" ht="13.8" hidden="false" customHeight="false" outlineLevel="0" collapsed="false">
      <c r="K374" s="3"/>
      <c r="M374" s="3"/>
      <c r="P374" s="2"/>
    </row>
    <row r="375" customFormat="false" ht="13.8" hidden="false" customHeight="false" outlineLevel="0" collapsed="false">
      <c r="K375" s="3"/>
      <c r="M375" s="3"/>
      <c r="P375" s="2"/>
    </row>
    <row r="376" customFormat="false" ht="13.8" hidden="false" customHeight="false" outlineLevel="0" collapsed="false">
      <c r="K376" s="3"/>
      <c r="M376" s="3"/>
      <c r="P376" s="2"/>
    </row>
    <row r="377" customFormat="false" ht="13.8" hidden="false" customHeight="false" outlineLevel="0" collapsed="false">
      <c r="K377" s="3"/>
      <c r="M377" s="3"/>
      <c r="P377" s="2"/>
    </row>
    <row r="378" customFormat="false" ht="13.8" hidden="false" customHeight="false" outlineLevel="0" collapsed="false">
      <c r="K378" s="3"/>
      <c r="M378" s="3"/>
      <c r="P378" s="2"/>
    </row>
    <row r="379" customFormat="false" ht="13.8" hidden="false" customHeight="false" outlineLevel="0" collapsed="false">
      <c r="K379" s="3"/>
      <c r="M379" s="3"/>
      <c r="P379" s="2"/>
    </row>
    <row r="380" customFormat="false" ht="13.8" hidden="false" customHeight="false" outlineLevel="0" collapsed="false">
      <c r="K380" s="3"/>
      <c r="M380" s="3"/>
      <c r="P380" s="2"/>
    </row>
    <row r="381" customFormat="false" ht="13.8" hidden="false" customHeight="false" outlineLevel="0" collapsed="false">
      <c r="K381" s="3"/>
      <c r="M381" s="3"/>
      <c r="P381" s="2"/>
    </row>
    <row r="382" customFormat="false" ht="13.8" hidden="false" customHeight="false" outlineLevel="0" collapsed="false">
      <c r="K382" s="3"/>
      <c r="M382" s="3"/>
      <c r="P382" s="2"/>
    </row>
    <row r="383" customFormat="false" ht="13.8" hidden="false" customHeight="false" outlineLevel="0" collapsed="false">
      <c r="K383" s="3"/>
      <c r="M383" s="3"/>
      <c r="P383" s="2"/>
    </row>
    <row r="384" customFormat="false" ht="13.8" hidden="false" customHeight="false" outlineLevel="0" collapsed="false">
      <c r="K384" s="3"/>
      <c r="M384" s="3"/>
      <c r="P384" s="2"/>
    </row>
    <row r="385" customFormat="false" ht="13.8" hidden="false" customHeight="false" outlineLevel="0" collapsed="false">
      <c r="K385" s="3"/>
      <c r="M385" s="3"/>
      <c r="P385" s="2"/>
    </row>
    <row r="386" customFormat="false" ht="13.8" hidden="false" customHeight="false" outlineLevel="0" collapsed="false">
      <c r="K386" s="3"/>
      <c r="M386" s="3"/>
      <c r="P386" s="2"/>
    </row>
    <row r="387" customFormat="false" ht="13.8" hidden="false" customHeight="false" outlineLevel="0" collapsed="false">
      <c r="K387" s="3"/>
      <c r="M387" s="3"/>
      <c r="P387" s="2"/>
    </row>
    <row r="388" customFormat="false" ht="13.8" hidden="false" customHeight="false" outlineLevel="0" collapsed="false">
      <c r="K388" s="3"/>
      <c r="M388" s="3"/>
      <c r="P388" s="2"/>
    </row>
    <row r="389" customFormat="false" ht="13.8" hidden="false" customHeight="false" outlineLevel="0" collapsed="false">
      <c r="K389" s="3"/>
      <c r="M389" s="3"/>
      <c r="P389" s="2"/>
    </row>
    <row r="390" customFormat="false" ht="13.8" hidden="false" customHeight="false" outlineLevel="0" collapsed="false">
      <c r="K390" s="3"/>
      <c r="M390" s="3"/>
      <c r="P390" s="2"/>
    </row>
    <row r="391" customFormat="false" ht="13.8" hidden="false" customHeight="false" outlineLevel="0" collapsed="false">
      <c r="K391" s="3"/>
      <c r="M391" s="3"/>
      <c r="P391" s="2"/>
    </row>
    <row r="392" customFormat="false" ht="13.8" hidden="false" customHeight="false" outlineLevel="0" collapsed="false">
      <c r="K392" s="3"/>
      <c r="M392" s="3"/>
      <c r="P392" s="2"/>
    </row>
    <row r="393" customFormat="false" ht="13.8" hidden="false" customHeight="false" outlineLevel="0" collapsed="false">
      <c r="K393" s="3"/>
      <c r="M393" s="3"/>
      <c r="P393" s="2"/>
    </row>
    <row r="394" customFormat="false" ht="13.8" hidden="false" customHeight="false" outlineLevel="0" collapsed="false">
      <c r="K394" s="3"/>
      <c r="M394" s="3"/>
      <c r="P394" s="2"/>
    </row>
    <row r="395" customFormat="false" ht="13.8" hidden="false" customHeight="false" outlineLevel="0" collapsed="false">
      <c r="K395" s="3"/>
      <c r="M395" s="3"/>
      <c r="P395" s="2"/>
    </row>
    <row r="396" customFormat="false" ht="13.8" hidden="false" customHeight="false" outlineLevel="0" collapsed="false">
      <c r="K396" s="3"/>
      <c r="M396" s="3"/>
      <c r="P396" s="2"/>
    </row>
    <row r="397" customFormat="false" ht="13.8" hidden="false" customHeight="false" outlineLevel="0" collapsed="false">
      <c r="K397" s="3"/>
      <c r="M397" s="3"/>
      <c r="P397" s="2"/>
    </row>
    <row r="398" customFormat="false" ht="13.8" hidden="false" customHeight="false" outlineLevel="0" collapsed="false">
      <c r="K398" s="3"/>
      <c r="M398" s="3"/>
      <c r="P398" s="2"/>
    </row>
    <row r="399" customFormat="false" ht="13.8" hidden="false" customHeight="false" outlineLevel="0" collapsed="false">
      <c r="K399" s="3"/>
      <c r="M399" s="3"/>
      <c r="P399" s="2"/>
    </row>
    <row r="400" customFormat="false" ht="13.8" hidden="false" customHeight="false" outlineLevel="0" collapsed="false">
      <c r="K400" s="3"/>
      <c r="M400" s="3"/>
      <c r="P400" s="2"/>
    </row>
    <row r="401" customFormat="false" ht="13.8" hidden="false" customHeight="false" outlineLevel="0" collapsed="false">
      <c r="K401" s="3"/>
      <c r="M401" s="3"/>
      <c r="P401" s="2"/>
    </row>
    <row r="402" customFormat="false" ht="13.8" hidden="false" customHeight="false" outlineLevel="0" collapsed="false">
      <c r="K402" s="3"/>
      <c r="M402" s="3"/>
      <c r="P402" s="2"/>
    </row>
    <row r="403" customFormat="false" ht="13.8" hidden="false" customHeight="false" outlineLevel="0" collapsed="false">
      <c r="K403" s="3"/>
      <c r="M403" s="3"/>
      <c r="P403" s="2"/>
    </row>
    <row r="404" customFormat="false" ht="13.8" hidden="false" customHeight="false" outlineLevel="0" collapsed="false">
      <c r="K404" s="3"/>
      <c r="M404" s="3"/>
      <c r="P404" s="2"/>
    </row>
    <row r="405" customFormat="false" ht="13.8" hidden="false" customHeight="false" outlineLevel="0" collapsed="false">
      <c r="K405" s="3"/>
      <c r="M405" s="3"/>
      <c r="P405" s="2"/>
    </row>
    <row r="406" customFormat="false" ht="13.8" hidden="false" customHeight="false" outlineLevel="0" collapsed="false">
      <c r="K406" s="3"/>
      <c r="M406" s="3"/>
      <c r="P406" s="2"/>
    </row>
    <row r="407" customFormat="false" ht="13.8" hidden="false" customHeight="false" outlineLevel="0" collapsed="false">
      <c r="K407" s="3"/>
      <c r="M407" s="3"/>
      <c r="P407" s="2"/>
    </row>
    <row r="408" customFormat="false" ht="13.8" hidden="false" customHeight="false" outlineLevel="0" collapsed="false">
      <c r="K408" s="3"/>
      <c r="M408" s="3"/>
      <c r="P408" s="2"/>
    </row>
    <row r="409" customFormat="false" ht="13.8" hidden="false" customHeight="false" outlineLevel="0" collapsed="false">
      <c r="K409" s="3"/>
      <c r="M409" s="3"/>
      <c r="P409" s="2"/>
    </row>
    <row r="410" customFormat="false" ht="13.8" hidden="false" customHeight="false" outlineLevel="0" collapsed="false">
      <c r="K410" s="3"/>
      <c r="M410" s="3"/>
      <c r="P410" s="2"/>
    </row>
    <row r="411" customFormat="false" ht="13.8" hidden="false" customHeight="false" outlineLevel="0" collapsed="false">
      <c r="K411" s="3"/>
      <c r="M411" s="3"/>
      <c r="P411" s="2"/>
    </row>
    <row r="412" customFormat="false" ht="13.8" hidden="false" customHeight="false" outlineLevel="0" collapsed="false">
      <c r="K412" s="3"/>
      <c r="M412" s="3"/>
      <c r="P412" s="2"/>
    </row>
    <row r="413" customFormat="false" ht="13.8" hidden="false" customHeight="false" outlineLevel="0" collapsed="false">
      <c r="K413" s="3"/>
      <c r="M413" s="3"/>
      <c r="P413" s="2"/>
    </row>
    <row r="414" customFormat="false" ht="13.8" hidden="false" customHeight="false" outlineLevel="0" collapsed="false">
      <c r="K414" s="3"/>
      <c r="M414" s="3"/>
      <c r="P414" s="2"/>
    </row>
    <row r="415" customFormat="false" ht="13.8" hidden="false" customHeight="false" outlineLevel="0" collapsed="false">
      <c r="K415" s="3"/>
      <c r="M415" s="3"/>
      <c r="P415" s="2"/>
    </row>
    <row r="416" customFormat="false" ht="13.8" hidden="false" customHeight="false" outlineLevel="0" collapsed="false">
      <c r="K416" s="3"/>
      <c r="M416" s="3"/>
      <c r="P416" s="2"/>
    </row>
    <row r="417" customFormat="false" ht="13.8" hidden="false" customHeight="false" outlineLevel="0" collapsed="false">
      <c r="K417" s="3"/>
      <c r="M417" s="3"/>
      <c r="P417" s="2"/>
    </row>
    <row r="418" customFormat="false" ht="13.8" hidden="false" customHeight="false" outlineLevel="0" collapsed="false">
      <c r="K418" s="3"/>
      <c r="M418" s="3"/>
      <c r="P418" s="2"/>
    </row>
    <row r="419" customFormat="false" ht="13.8" hidden="false" customHeight="false" outlineLevel="0" collapsed="false">
      <c r="K419" s="3"/>
      <c r="M419" s="3"/>
      <c r="P419" s="2"/>
    </row>
    <row r="420" customFormat="false" ht="13.8" hidden="false" customHeight="false" outlineLevel="0" collapsed="false">
      <c r="K420" s="3"/>
      <c r="M420" s="3"/>
      <c r="P420" s="2"/>
    </row>
    <row r="421" customFormat="false" ht="13.8" hidden="false" customHeight="false" outlineLevel="0" collapsed="false">
      <c r="K421" s="3"/>
      <c r="M421" s="3"/>
      <c r="P421" s="2"/>
    </row>
    <row r="422" customFormat="false" ht="13.8" hidden="false" customHeight="false" outlineLevel="0" collapsed="false">
      <c r="K422" s="3"/>
      <c r="M422" s="3"/>
      <c r="P422" s="2"/>
    </row>
    <row r="423" customFormat="false" ht="13.8" hidden="false" customHeight="false" outlineLevel="0" collapsed="false">
      <c r="K423" s="3"/>
      <c r="M423" s="3"/>
      <c r="P423" s="2"/>
    </row>
    <row r="424" customFormat="false" ht="13.8" hidden="false" customHeight="false" outlineLevel="0" collapsed="false">
      <c r="K424" s="3"/>
      <c r="M424" s="3"/>
      <c r="P424" s="2"/>
    </row>
    <row r="425" customFormat="false" ht="13.8" hidden="false" customHeight="false" outlineLevel="0" collapsed="false">
      <c r="K425" s="3"/>
      <c r="M425" s="3"/>
      <c r="P425" s="2"/>
    </row>
    <row r="426" customFormat="false" ht="13.8" hidden="false" customHeight="false" outlineLevel="0" collapsed="false">
      <c r="K426" s="3"/>
      <c r="M426" s="3"/>
      <c r="P426" s="2"/>
    </row>
    <row r="427" customFormat="false" ht="13.8" hidden="false" customHeight="false" outlineLevel="0" collapsed="false">
      <c r="K427" s="3"/>
      <c r="M427" s="3"/>
      <c r="P427" s="2"/>
    </row>
    <row r="428" customFormat="false" ht="13.8" hidden="false" customHeight="false" outlineLevel="0" collapsed="false">
      <c r="K428" s="3"/>
      <c r="M428" s="3"/>
      <c r="P428" s="2"/>
    </row>
    <row r="429" customFormat="false" ht="13.8" hidden="false" customHeight="false" outlineLevel="0" collapsed="false">
      <c r="K429" s="3"/>
      <c r="M429" s="3"/>
      <c r="P429" s="2"/>
    </row>
    <row r="430" customFormat="false" ht="13.8" hidden="false" customHeight="false" outlineLevel="0" collapsed="false">
      <c r="K430" s="3"/>
      <c r="M430" s="3"/>
      <c r="P430" s="2"/>
    </row>
    <row r="431" customFormat="false" ht="13.8" hidden="false" customHeight="false" outlineLevel="0" collapsed="false">
      <c r="K431" s="3"/>
      <c r="M431" s="3"/>
      <c r="P431" s="2"/>
    </row>
    <row r="432" customFormat="false" ht="13.8" hidden="false" customHeight="false" outlineLevel="0" collapsed="false">
      <c r="K432" s="3"/>
      <c r="M432" s="3"/>
      <c r="P432" s="2"/>
    </row>
    <row r="433" customFormat="false" ht="13.8" hidden="false" customHeight="false" outlineLevel="0" collapsed="false">
      <c r="K433" s="3"/>
      <c r="M433" s="3"/>
      <c r="P433" s="2"/>
    </row>
    <row r="434" customFormat="false" ht="13.8" hidden="false" customHeight="false" outlineLevel="0" collapsed="false">
      <c r="K434" s="3"/>
      <c r="M434" s="3"/>
      <c r="P434" s="2"/>
    </row>
    <row r="435" customFormat="false" ht="13.8" hidden="false" customHeight="false" outlineLevel="0" collapsed="false">
      <c r="K435" s="3"/>
      <c r="M435" s="3"/>
      <c r="P435" s="2"/>
    </row>
    <row r="436" customFormat="false" ht="13.8" hidden="false" customHeight="false" outlineLevel="0" collapsed="false">
      <c r="K436" s="3"/>
      <c r="M436" s="3"/>
      <c r="P436" s="2"/>
    </row>
    <row r="437" customFormat="false" ht="13.8" hidden="false" customHeight="false" outlineLevel="0" collapsed="false">
      <c r="K437" s="3"/>
      <c r="M437" s="3"/>
      <c r="P437" s="2"/>
    </row>
    <row r="438" customFormat="false" ht="13.8" hidden="false" customHeight="false" outlineLevel="0" collapsed="false">
      <c r="K438" s="3"/>
      <c r="M438" s="3"/>
      <c r="P438" s="2"/>
    </row>
    <row r="439" customFormat="false" ht="13.8" hidden="false" customHeight="false" outlineLevel="0" collapsed="false">
      <c r="K439" s="3"/>
      <c r="M439" s="3"/>
      <c r="P439" s="2"/>
    </row>
    <row r="440" customFormat="false" ht="13.8" hidden="false" customHeight="false" outlineLevel="0" collapsed="false">
      <c r="K440" s="3"/>
      <c r="M440" s="3"/>
      <c r="P440" s="2"/>
    </row>
    <row r="441" customFormat="false" ht="13.8" hidden="false" customHeight="false" outlineLevel="0" collapsed="false">
      <c r="K441" s="3"/>
      <c r="M441" s="3"/>
      <c r="P441" s="2"/>
    </row>
    <row r="442" customFormat="false" ht="13.8" hidden="false" customHeight="false" outlineLevel="0" collapsed="false">
      <c r="K442" s="3"/>
      <c r="M442" s="3"/>
      <c r="P442" s="2"/>
    </row>
    <row r="443" customFormat="false" ht="13.8" hidden="false" customHeight="false" outlineLevel="0" collapsed="false">
      <c r="K443" s="3"/>
      <c r="M443" s="3"/>
      <c r="P443" s="2"/>
    </row>
    <row r="444" customFormat="false" ht="13.8" hidden="false" customHeight="false" outlineLevel="0" collapsed="false">
      <c r="K444" s="3"/>
      <c r="M444" s="3"/>
      <c r="P444" s="2"/>
    </row>
    <row r="445" customFormat="false" ht="13.8" hidden="false" customHeight="false" outlineLevel="0" collapsed="false">
      <c r="K445" s="3"/>
      <c r="M445" s="3"/>
      <c r="P445" s="2"/>
    </row>
    <row r="446" customFormat="false" ht="13.8" hidden="false" customHeight="false" outlineLevel="0" collapsed="false">
      <c r="K446" s="3"/>
      <c r="M446" s="3"/>
      <c r="P446" s="2"/>
    </row>
    <row r="447" customFormat="false" ht="13.8" hidden="false" customHeight="false" outlineLevel="0" collapsed="false">
      <c r="K447" s="3"/>
      <c r="M447" s="3"/>
      <c r="P447" s="2"/>
    </row>
    <row r="448" customFormat="false" ht="13.8" hidden="false" customHeight="false" outlineLevel="0" collapsed="false">
      <c r="K448" s="3"/>
      <c r="M448" s="3"/>
      <c r="P448" s="2"/>
    </row>
    <row r="449" customFormat="false" ht="13.8" hidden="false" customHeight="false" outlineLevel="0" collapsed="false">
      <c r="K449" s="3"/>
      <c r="M449" s="3"/>
      <c r="P449" s="2"/>
    </row>
    <row r="450" customFormat="false" ht="13.8" hidden="false" customHeight="false" outlineLevel="0" collapsed="false">
      <c r="K450" s="3"/>
      <c r="M450" s="3"/>
      <c r="P450" s="2"/>
    </row>
    <row r="451" customFormat="false" ht="13.8" hidden="false" customHeight="false" outlineLevel="0" collapsed="false">
      <c r="K451" s="3"/>
      <c r="M451" s="3"/>
      <c r="P451" s="2"/>
    </row>
    <row r="452" customFormat="false" ht="13.8" hidden="false" customHeight="false" outlineLevel="0" collapsed="false">
      <c r="K452" s="3"/>
      <c r="M452" s="3"/>
      <c r="P452" s="2"/>
    </row>
    <row r="453" customFormat="false" ht="13.8" hidden="false" customHeight="false" outlineLevel="0" collapsed="false">
      <c r="K453" s="3"/>
      <c r="M453" s="3"/>
      <c r="P453" s="2"/>
    </row>
    <row r="454" customFormat="false" ht="13.8" hidden="false" customHeight="false" outlineLevel="0" collapsed="false">
      <c r="K454" s="3"/>
      <c r="M454" s="3"/>
      <c r="P454" s="2"/>
    </row>
    <row r="455" customFormat="false" ht="13.8" hidden="false" customHeight="false" outlineLevel="0" collapsed="false">
      <c r="K455" s="3"/>
      <c r="M455" s="3"/>
      <c r="P455" s="2"/>
    </row>
    <row r="456" customFormat="false" ht="13.8" hidden="false" customHeight="false" outlineLevel="0" collapsed="false">
      <c r="K456" s="3"/>
      <c r="M456" s="3"/>
      <c r="P456" s="2"/>
    </row>
    <row r="457" customFormat="false" ht="13.8" hidden="false" customHeight="false" outlineLevel="0" collapsed="false">
      <c r="K457" s="3"/>
      <c r="M457" s="3"/>
      <c r="P457" s="2"/>
    </row>
    <row r="458" customFormat="false" ht="13.8" hidden="false" customHeight="false" outlineLevel="0" collapsed="false">
      <c r="K458" s="3"/>
      <c r="M458" s="3"/>
      <c r="P458" s="2"/>
    </row>
    <row r="459" customFormat="false" ht="13.8" hidden="false" customHeight="false" outlineLevel="0" collapsed="false">
      <c r="K459" s="3"/>
      <c r="M459" s="3"/>
      <c r="P459" s="2"/>
    </row>
    <row r="460" customFormat="false" ht="13.8" hidden="false" customHeight="false" outlineLevel="0" collapsed="false">
      <c r="K460" s="3"/>
      <c r="M460" s="3"/>
      <c r="P460" s="2"/>
    </row>
    <row r="461" customFormat="false" ht="13.8" hidden="false" customHeight="false" outlineLevel="0" collapsed="false">
      <c r="K461" s="3"/>
      <c r="M461" s="3"/>
      <c r="P461" s="2"/>
    </row>
    <row r="462" customFormat="false" ht="13.8" hidden="false" customHeight="false" outlineLevel="0" collapsed="false">
      <c r="K462" s="3"/>
      <c r="M462" s="3"/>
      <c r="P462" s="2"/>
    </row>
    <row r="463" customFormat="false" ht="13.8" hidden="false" customHeight="false" outlineLevel="0" collapsed="false">
      <c r="K463" s="3"/>
      <c r="M463" s="3"/>
      <c r="P463" s="2"/>
    </row>
    <row r="464" customFormat="false" ht="13.8" hidden="false" customHeight="false" outlineLevel="0" collapsed="false">
      <c r="K464" s="3"/>
      <c r="M464" s="3"/>
      <c r="P464" s="2"/>
    </row>
    <row r="465" customFormat="false" ht="13.8" hidden="false" customHeight="false" outlineLevel="0" collapsed="false">
      <c r="K465" s="3"/>
      <c r="M465" s="3"/>
      <c r="P465" s="2"/>
    </row>
    <row r="466" customFormat="false" ht="13.8" hidden="false" customHeight="false" outlineLevel="0" collapsed="false">
      <c r="K466" s="3"/>
      <c r="M466" s="3"/>
      <c r="P466" s="2"/>
    </row>
    <row r="467" customFormat="false" ht="13.8" hidden="false" customHeight="false" outlineLevel="0" collapsed="false">
      <c r="K467" s="3"/>
      <c r="M467" s="3"/>
      <c r="P467" s="2"/>
    </row>
    <row r="468" customFormat="false" ht="13.8" hidden="false" customHeight="false" outlineLevel="0" collapsed="false">
      <c r="K468" s="3"/>
      <c r="M468" s="3"/>
      <c r="P468" s="2"/>
    </row>
    <row r="469" customFormat="false" ht="13.8" hidden="false" customHeight="false" outlineLevel="0" collapsed="false">
      <c r="K469" s="3"/>
      <c r="M469" s="3"/>
      <c r="P469" s="2"/>
    </row>
    <row r="470" customFormat="false" ht="13.8" hidden="false" customHeight="false" outlineLevel="0" collapsed="false">
      <c r="K470" s="3"/>
      <c r="M470" s="3"/>
      <c r="P470" s="2"/>
    </row>
    <row r="471" customFormat="false" ht="13.8" hidden="false" customHeight="false" outlineLevel="0" collapsed="false">
      <c r="K471" s="3"/>
      <c r="M471" s="3"/>
      <c r="P471" s="2"/>
    </row>
    <row r="472" customFormat="false" ht="13.8" hidden="false" customHeight="false" outlineLevel="0" collapsed="false">
      <c r="K472" s="3"/>
      <c r="M472" s="3"/>
      <c r="P472" s="2"/>
    </row>
    <row r="473" customFormat="false" ht="13.8" hidden="false" customHeight="false" outlineLevel="0" collapsed="false">
      <c r="K473" s="3"/>
      <c r="M473" s="3"/>
      <c r="P473" s="2"/>
    </row>
    <row r="474" customFormat="false" ht="13.8" hidden="false" customHeight="false" outlineLevel="0" collapsed="false">
      <c r="K474" s="3"/>
      <c r="M474" s="3"/>
      <c r="P474" s="2"/>
    </row>
    <row r="475" customFormat="false" ht="13.8" hidden="false" customHeight="false" outlineLevel="0" collapsed="false">
      <c r="K475" s="3"/>
      <c r="M475" s="3"/>
      <c r="P475" s="2"/>
    </row>
    <row r="476" customFormat="false" ht="13.8" hidden="false" customHeight="false" outlineLevel="0" collapsed="false">
      <c r="K476" s="3"/>
      <c r="M476" s="3"/>
      <c r="P476" s="2"/>
    </row>
    <row r="477" customFormat="false" ht="13.8" hidden="false" customHeight="false" outlineLevel="0" collapsed="false">
      <c r="K477" s="3"/>
      <c r="M477" s="3"/>
      <c r="P477" s="2"/>
    </row>
    <row r="478" customFormat="false" ht="13.8" hidden="false" customHeight="false" outlineLevel="0" collapsed="false">
      <c r="K478" s="3"/>
      <c r="M478" s="3"/>
      <c r="P478" s="2"/>
    </row>
    <row r="479" customFormat="false" ht="13.8" hidden="false" customHeight="false" outlineLevel="0" collapsed="false">
      <c r="K479" s="3"/>
      <c r="M479" s="3"/>
      <c r="P479" s="2"/>
    </row>
    <row r="480" customFormat="false" ht="13.8" hidden="false" customHeight="false" outlineLevel="0" collapsed="false">
      <c r="K480" s="3"/>
      <c r="M480" s="3"/>
      <c r="P480" s="2"/>
    </row>
    <row r="481" customFormat="false" ht="13.8" hidden="false" customHeight="false" outlineLevel="0" collapsed="false">
      <c r="K481" s="3"/>
      <c r="M481" s="3"/>
      <c r="P481" s="2"/>
    </row>
    <row r="482" customFormat="false" ht="13.8" hidden="false" customHeight="false" outlineLevel="0" collapsed="false">
      <c r="K482" s="3"/>
      <c r="M482" s="3"/>
      <c r="P482" s="2"/>
    </row>
    <row r="483" customFormat="false" ht="13.8" hidden="false" customHeight="false" outlineLevel="0" collapsed="false">
      <c r="K483" s="3"/>
      <c r="M483" s="3"/>
      <c r="P483" s="2"/>
    </row>
    <row r="484" customFormat="false" ht="13.8" hidden="false" customHeight="false" outlineLevel="0" collapsed="false">
      <c r="K484" s="3"/>
      <c r="M484" s="3"/>
      <c r="P484" s="2"/>
    </row>
    <row r="485" customFormat="false" ht="13.8" hidden="false" customHeight="false" outlineLevel="0" collapsed="false">
      <c r="K485" s="3"/>
      <c r="M485" s="3"/>
      <c r="P485" s="2"/>
    </row>
    <row r="486" customFormat="false" ht="13.8" hidden="false" customHeight="false" outlineLevel="0" collapsed="false">
      <c r="K486" s="3"/>
      <c r="M486" s="3"/>
      <c r="P486" s="2"/>
    </row>
    <row r="487" customFormat="false" ht="13.8" hidden="false" customHeight="false" outlineLevel="0" collapsed="false">
      <c r="K487" s="3"/>
      <c r="M487" s="3"/>
      <c r="P487" s="2"/>
    </row>
    <row r="488" customFormat="false" ht="13.8" hidden="false" customHeight="false" outlineLevel="0" collapsed="false">
      <c r="K488" s="3"/>
      <c r="M488" s="3"/>
      <c r="P488" s="2"/>
    </row>
    <row r="489" customFormat="false" ht="13.8" hidden="false" customHeight="false" outlineLevel="0" collapsed="false">
      <c r="K489" s="3"/>
      <c r="M489" s="3"/>
      <c r="P489" s="2"/>
    </row>
    <row r="490" customFormat="false" ht="13.8" hidden="false" customHeight="false" outlineLevel="0" collapsed="false">
      <c r="K490" s="3"/>
      <c r="M490" s="3"/>
      <c r="P490" s="2"/>
    </row>
    <row r="491" customFormat="false" ht="13.8" hidden="false" customHeight="false" outlineLevel="0" collapsed="false">
      <c r="K491" s="3"/>
      <c r="M491" s="3"/>
      <c r="P491" s="2"/>
    </row>
    <row r="492" customFormat="false" ht="13.8" hidden="false" customHeight="false" outlineLevel="0" collapsed="false">
      <c r="K492" s="3"/>
      <c r="M492" s="3"/>
      <c r="P492" s="2"/>
    </row>
    <row r="493" customFormat="false" ht="13.8" hidden="false" customHeight="false" outlineLevel="0" collapsed="false">
      <c r="K493" s="3"/>
      <c r="M493" s="3"/>
      <c r="P493" s="2"/>
    </row>
    <row r="494" customFormat="false" ht="13.8" hidden="false" customHeight="false" outlineLevel="0" collapsed="false">
      <c r="K494" s="3"/>
      <c r="M494" s="3"/>
      <c r="P494" s="2"/>
    </row>
    <row r="495" customFormat="false" ht="13.8" hidden="false" customHeight="false" outlineLevel="0" collapsed="false">
      <c r="K495" s="3"/>
      <c r="M495" s="3"/>
      <c r="P495" s="2"/>
    </row>
    <row r="496" customFormat="false" ht="13.8" hidden="false" customHeight="false" outlineLevel="0" collapsed="false">
      <c r="K496" s="3"/>
      <c r="M496" s="3"/>
      <c r="P496" s="2"/>
    </row>
    <row r="497" customFormat="false" ht="13.8" hidden="false" customHeight="false" outlineLevel="0" collapsed="false">
      <c r="K497" s="3"/>
      <c r="M497" s="3"/>
      <c r="P497" s="2"/>
    </row>
    <row r="498" customFormat="false" ht="13.8" hidden="false" customHeight="false" outlineLevel="0" collapsed="false">
      <c r="K498" s="3"/>
      <c r="M498" s="3"/>
      <c r="P498" s="2"/>
    </row>
    <row r="499" customFormat="false" ht="13.8" hidden="false" customHeight="false" outlineLevel="0" collapsed="false">
      <c r="K499" s="3"/>
      <c r="M499" s="3"/>
      <c r="P499" s="2"/>
    </row>
    <row r="500" customFormat="false" ht="13.8" hidden="false" customHeight="false" outlineLevel="0" collapsed="false">
      <c r="K500" s="3"/>
      <c r="M500" s="3"/>
      <c r="P500" s="2"/>
    </row>
    <row r="501" customFormat="false" ht="13.8" hidden="false" customHeight="false" outlineLevel="0" collapsed="false">
      <c r="K501" s="3"/>
      <c r="M501" s="3"/>
      <c r="P501" s="2"/>
    </row>
    <row r="502" customFormat="false" ht="13.8" hidden="false" customHeight="false" outlineLevel="0" collapsed="false">
      <c r="K502" s="3"/>
      <c r="M502" s="3"/>
      <c r="P502" s="2"/>
    </row>
    <row r="503" customFormat="false" ht="13.8" hidden="false" customHeight="false" outlineLevel="0" collapsed="false">
      <c r="K503" s="3"/>
      <c r="M503" s="3"/>
      <c r="P503" s="2"/>
    </row>
    <row r="504" customFormat="false" ht="13.8" hidden="false" customHeight="false" outlineLevel="0" collapsed="false">
      <c r="K504" s="3"/>
      <c r="M504" s="3"/>
      <c r="P504" s="2"/>
    </row>
    <row r="505" customFormat="false" ht="13.8" hidden="false" customHeight="false" outlineLevel="0" collapsed="false">
      <c r="K505" s="3"/>
      <c r="M505" s="3"/>
      <c r="P505" s="2"/>
    </row>
    <row r="506" customFormat="false" ht="13.8" hidden="false" customHeight="false" outlineLevel="0" collapsed="false">
      <c r="K506" s="3"/>
      <c r="M506" s="3"/>
      <c r="P506" s="2"/>
    </row>
    <row r="507" customFormat="false" ht="13.8" hidden="false" customHeight="false" outlineLevel="0" collapsed="false">
      <c r="K507" s="3"/>
      <c r="M507" s="3"/>
      <c r="P507" s="2"/>
    </row>
    <row r="508" customFormat="false" ht="13.8" hidden="false" customHeight="false" outlineLevel="0" collapsed="false">
      <c r="K508" s="3"/>
      <c r="M508" s="3"/>
      <c r="P508" s="2"/>
    </row>
    <row r="509" customFormat="false" ht="13.8" hidden="false" customHeight="false" outlineLevel="0" collapsed="false">
      <c r="K509" s="3"/>
      <c r="M509" s="3"/>
      <c r="P509" s="2"/>
    </row>
    <row r="510" customFormat="false" ht="13.8" hidden="false" customHeight="false" outlineLevel="0" collapsed="false">
      <c r="K510" s="3"/>
      <c r="M510" s="3"/>
      <c r="P510" s="2"/>
    </row>
    <row r="511" customFormat="false" ht="13.8" hidden="false" customHeight="false" outlineLevel="0" collapsed="false">
      <c r="K511" s="3"/>
      <c r="M511" s="3"/>
      <c r="P511" s="2"/>
    </row>
    <row r="512" customFormat="false" ht="13.8" hidden="false" customHeight="false" outlineLevel="0" collapsed="false">
      <c r="K512" s="3"/>
      <c r="M512" s="3"/>
      <c r="P512" s="2"/>
    </row>
    <row r="513" customFormat="false" ht="13.8" hidden="false" customHeight="false" outlineLevel="0" collapsed="false">
      <c r="K513" s="3"/>
      <c r="M513" s="3"/>
      <c r="P513" s="2"/>
    </row>
    <row r="514" customFormat="false" ht="13.8" hidden="false" customHeight="false" outlineLevel="0" collapsed="false">
      <c r="K514" s="3"/>
      <c r="M514" s="3"/>
      <c r="P514" s="2"/>
    </row>
    <row r="515" customFormat="false" ht="13.8" hidden="false" customHeight="false" outlineLevel="0" collapsed="false">
      <c r="K515" s="3"/>
      <c r="M515" s="3"/>
      <c r="P515" s="2"/>
    </row>
    <row r="516" customFormat="false" ht="13.8" hidden="false" customHeight="false" outlineLevel="0" collapsed="false">
      <c r="K516" s="3"/>
      <c r="M516" s="3"/>
      <c r="P516" s="2"/>
    </row>
    <row r="517" customFormat="false" ht="13.8" hidden="false" customHeight="false" outlineLevel="0" collapsed="false">
      <c r="K517" s="3"/>
      <c r="M517" s="3"/>
      <c r="P517" s="2"/>
    </row>
    <row r="518" customFormat="false" ht="13.8" hidden="false" customHeight="false" outlineLevel="0" collapsed="false">
      <c r="K518" s="3"/>
      <c r="M518" s="3"/>
      <c r="P518" s="2"/>
    </row>
    <row r="519" customFormat="false" ht="13.8" hidden="false" customHeight="false" outlineLevel="0" collapsed="false">
      <c r="K519" s="3"/>
      <c r="M519" s="3"/>
      <c r="P519" s="2"/>
    </row>
    <row r="520" customFormat="false" ht="13.8" hidden="false" customHeight="false" outlineLevel="0" collapsed="false">
      <c r="K520" s="3"/>
      <c r="M520" s="3"/>
      <c r="P520" s="2"/>
    </row>
    <row r="521" customFormat="false" ht="13.8" hidden="false" customHeight="false" outlineLevel="0" collapsed="false">
      <c r="K521" s="3"/>
      <c r="M521" s="3"/>
      <c r="P521" s="2"/>
    </row>
    <row r="522" customFormat="false" ht="13.8" hidden="false" customHeight="false" outlineLevel="0" collapsed="false">
      <c r="K522" s="3"/>
      <c r="M522" s="3"/>
      <c r="P522" s="2"/>
    </row>
    <row r="523" customFormat="false" ht="13.8" hidden="false" customHeight="false" outlineLevel="0" collapsed="false">
      <c r="K523" s="3"/>
      <c r="M523" s="3"/>
      <c r="P523" s="2"/>
    </row>
    <row r="524" customFormat="false" ht="13.8" hidden="false" customHeight="false" outlineLevel="0" collapsed="false">
      <c r="K524" s="3"/>
      <c r="M524" s="3"/>
      <c r="P524" s="2"/>
    </row>
    <row r="525" customFormat="false" ht="13.8" hidden="false" customHeight="false" outlineLevel="0" collapsed="false">
      <c r="K525" s="3"/>
      <c r="M525" s="3"/>
      <c r="P525" s="2"/>
    </row>
    <row r="526" customFormat="false" ht="13.8" hidden="false" customHeight="false" outlineLevel="0" collapsed="false">
      <c r="K526" s="3"/>
      <c r="M526" s="3"/>
      <c r="P526" s="2"/>
    </row>
    <row r="527" customFormat="false" ht="13.8" hidden="false" customHeight="false" outlineLevel="0" collapsed="false">
      <c r="K527" s="3"/>
      <c r="M527" s="3"/>
      <c r="P527" s="2"/>
    </row>
    <row r="528" customFormat="false" ht="13.8" hidden="false" customHeight="false" outlineLevel="0" collapsed="false">
      <c r="K528" s="3"/>
      <c r="M528" s="3"/>
      <c r="P528" s="2"/>
    </row>
    <row r="529" customFormat="false" ht="13.8" hidden="false" customHeight="false" outlineLevel="0" collapsed="false">
      <c r="K529" s="3"/>
      <c r="M529" s="3"/>
      <c r="P529" s="2"/>
    </row>
    <row r="530" customFormat="false" ht="13.8" hidden="false" customHeight="false" outlineLevel="0" collapsed="false">
      <c r="K530" s="3"/>
      <c r="M530" s="3"/>
      <c r="P530" s="2"/>
    </row>
    <row r="531" customFormat="false" ht="13.8" hidden="false" customHeight="false" outlineLevel="0" collapsed="false">
      <c r="K531" s="3"/>
      <c r="M531" s="3"/>
      <c r="P531" s="2"/>
    </row>
    <row r="532" customFormat="false" ht="13.8" hidden="false" customHeight="false" outlineLevel="0" collapsed="false">
      <c r="K532" s="3"/>
      <c r="M532" s="3"/>
      <c r="P532" s="2"/>
    </row>
    <row r="533" customFormat="false" ht="13.8" hidden="false" customHeight="false" outlineLevel="0" collapsed="false">
      <c r="K533" s="3"/>
      <c r="M533" s="3"/>
      <c r="P533" s="2"/>
    </row>
    <row r="534" customFormat="false" ht="13.8" hidden="false" customHeight="false" outlineLevel="0" collapsed="false">
      <c r="K534" s="3"/>
      <c r="M534" s="3"/>
      <c r="P534" s="2"/>
    </row>
    <row r="535" customFormat="false" ht="13.8" hidden="false" customHeight="false" outlineLevel="0" collapsed="false">
      <c r="K535" s="3"/>
      <c r="M535" s="3"/>
      <c r="P535" s="2"/>
    </row>
    <row r="536" customFormat="false" ht="13.8" hidden="false" customHeight="false" outlineLevel="0" collapsed="false">
      <c r="K536" s="3"/>
      <c r="M536" s="3"/>
      <c r="P536" s="2"/>
    </row>
    <row r="537" customFormat="false" ht="13.8" hidden="false" customHeight="false" outlineLevel="0" collapsed="false">
      <c r="K537" s="3"/>
      <c r="M537" s="3"/>
      <c r="P537" s="2"/>
    </row>
    <row r="538" customFormat="false" ht="13.8" hidden="false" customHeight="false" outlineLevel="0" collapsed="false">
      <c r="K538" s="3"/>
      <c r="M538" s="3"/>
      <c r="P538" s="2"/>
    </row>
    <row r="539" customFormat="false" ht="13.8" hidden="false" customHeight="false" outlineLevel="0" collapsed="false">
      <c r="K539" s="3"/>
      <c r="M539" s="3"/>
      <c r="P539" s="2"/>
    </row>
    <row r="540" customFormat="false" ht="13.8" hidden="false" customHeight="false" outlineLevel="0" collapsed="false">
      <c r="K540" s="3"/>
      <c r="M540" s="3"/>
      <c r="P540" s="2"/>
    </row>
    <row r="541" customFormat="false" ht="13.8" hidden="false" customHeight="false" outlineLevel="0" collapsed="false">
      <c r="K541" s="3"/>
      <c r="M541" s="3"/>
      <c r="P541" s="2"/>
    </row>
    <row r="542" customFormat="false" ht="13.8" hidden="false" customHeight="false" outlineLevel="0" collapsed="false">
      <c r="K542" s="3"/>
      <c r="M542" s="3"/>
      <c r="P542" s="2"/>
    </row>
    <row r="543" customFormat="false" ht="13.8" hidden="false" customHeight="false" outlineLevel="0" collapsed="false">
      <c r="K543" s="3"/>
      <c r="M543" s="3"/>
      <c r="P543" s="2"/>
    </row>
    <row r="544" customFormat="false" ht="13.8" hidden="false" customHeight="false" outlineLevel="0" collapsed="false">
      <c r="K544" s="3"/>
      <c r="M544" s="3"/>
      <c r="P544" s="2"/>
    </row>
    <row r="545" customFormat="false" ht="13.8" hidden="false" customHeight="false" outlineLevel="0" collapsed="false">
      <c r="K545" s="3"/>
      <c r="M545" s="3"/>
      <c r="P545" s="2"/>
    </row>
    <row r="546" customFormat="false" ht="13.8" hidden="false" customHeight="false" outlineLevel="0" collapsed="false">
      <c r="K546" s="3"/>
      <c r="M546" s="3"/>
      <c r="P546" s="2"/>
    </row>
    <row r="547" customFormat="false" ht="13.8" hidden="false" customHeight="false" outlineLevel="0" collapsed="false">
      <c r="K547" s="3"/>
      <c r="M547" s="3"/>
      <c r="P547" s="2"/>
    </row>
    <row r="548" customFormat="false" ht="13.8" hidden="false" customHeight="false" outlineLevel="0" collapsed="false">
      <c r="K548" s="3"/>
      <c r="M548" s="3"/>
      <c r="P548" s="2"/>
    </row>
    <row r="549" customFormat="false" ht="13.8" hidden="false" customHeight="false" outlineLevel="0" collapsed="false">
      <c r="K549" s="3"/>
      <c r="M549" s="3"/>
      <c r="P549" s="2"/>
    </row>
    <row r="550" customFormat="false" ht="13.8" hidden="false" customHeight="false" outlineLevel="0" collapsed="false">
      <c r="K550" s="3"/>
      <c r="M550" s="3"/>
      <c r="P550" s="2"/>
    </row>
    <row r="551" customFormat="false" ht="13.8" hidden="false" customHeight="false" outlineLevel="0" collapsed="false">
      <c r="K551" s="3"/>
      <c r="M551" s="3"/>
      <c r="P551" s="2"/>
    </row>
    <row r="552" customFormat="false" ht="13.8" hidden="false" customHeight="false" outlineLevel="0" collapsed="false">
      <c r="K552" s="3"/>
      <c r="M552" s="3"/>
      <c r="P552" s="2"/>
    </row>
    <row r="553" customFormat="false" ht="13.8" hidden="false" customHeight="false" outlineLevel="0" collapsed="false">
      <c r="K553" s="3"/>
      <c r="M553" s="3"/>
      <c r="P553" s="2"/>
    </row>
    <row r="554" customFormat="false" ht="13.8" hidden="false" customHeight="false" outlineLevel="0" collapsed="false">
      <c r="K554" s="3"/>
      <c r="M554" s="3"/>
      <c r="P554" s="2"/>
    </row>
    <row r="555" customFormat="false" ht="13.8" hidden="false" customHeight="false" outlineLevel="0" collapsed="false">
      <c r="K555" s="3"/>
      <c r="M555" s="3"/>
      <c r="P555" s="2"/>
    </row>
    <row r="556" customFormat="false" ht="13.8" hidden="false" customHeight="false" outlineLevel="0" collapsed="false">
      <c r="K556" s="3"/>
      <c r="M556" s="3"/>
      <c r="P556" s="2"/>
    </row>
    <row r="557" customFormat="false" ht="13.8" hidden="false" customHeight="false" outlineLevel="0" collapsed="false">
      <c r="K557" s="3"/>
      <c r="M557" s="3"/>
      <c r="P557" s="2"/>
    </row>
    <row r="558" customFormat="false" ht="13.8" hidden="false" customHeight="false" outlineLevel="0" collapsed="false">
      <c r="K558" s="3"/>
      <c r="M558" s="3"/>
      <c r="P558" s="2"/>
    </row>
    <row r="559" customFormat="false" ht="13.8" hidden="false" customHeight="false" outlineLevel="0" collapsed="false">
      <c r="K559" s="3"/>
      <c r="M559" s="3"/>
      <c r="P559" s="2"/>
    </row>
    <row r="560" customFormat="false" ht="13.8" hidden="false" customHeight="false" outlineLevel="0" collapsed="false">
      <c r="K560" s="3"/>
      <c r="M560" s="3"/>
      <c r="P560" s="2"/>
    </row>
    <row r="561" customFormat="false" ht="13.8" hidden="false" customHeight="false" outlineLevel="0" collapsed="false">
      <c r="K561" s="3"/>
      <c r="M561" s="3"/>
      <c r="P561" s="2"/>
    </row>
    <row r="562" customFormat="false" ht="13.8" hidden="false" customHeight="false" outlineLevel="0" collapsed="false">
      <c r="K562" s="3"/>
      <c r="M562" s="3"/>
      <c r="P562" s="2"/>
    </row>
    <row r="563" customFormat="false" ht="13.8" hidden="false" customHeight="false" outlineLevel="0" collapsed="false">
      <c r="K563" s="3"/>
      <c r="M563" s="3"/>
      <c r="P563" s="2"/>
    </row>
    <row r="564" customFormat="false" ht="13.8" hidden="false" customHeight="false" outlineLevel="0" collapsed="false">
      <c r="K564" s="3"/>
      <c r="M564" s="3"/>
      <c r="P564" s="2"/>
    </row>
    <row r="565" customFormat="false" ht="13.8" hidden="false" customHeight="false" outlineLevel="0" collapsed="false">
      <c r="K565" s="3"/>
      <c r="M565" s="3"/>
      <c r="P565" s="2"/>
    </row>
    <row r="566" customFormat="false" ht="13.8" hidden="false" customHeight="false" outlineLevel="0" collapsed="false">
      <c r="K566" s="3"/>
      <c r="M566" s="3"/>
      <c r="P566" s="2"/>
    </row>
    <row r="567" customFormat="false" ht="13.8" hidden="false" customHeight="false" outlineLevel="0" collapsed="false">
      <c r="K567" s="3"/>
      <c r="M567" s="3"/>
      <c r="P567" s="2"/>
    </row>
    <row r="568" customFormat="false" ht="13.8" hidden="false" customHeight="false" outlineLevel="0" collapsed="false">
      <c r="K568" s="3"/>
      <c r="M568" s="3"/>
      <c r="P568" s="2"/>
    </row>
    <row r="569" customFormat="false" ht="13.8" hidden="false" customHeight="false" outlineLevel="0" collapsed="false">
      <c r="K569" s="3"/>
      <c r="M569" s="3"/>
      <c r="P569" s="2"/>
    </row>
    <row r="570" customFormat="false" ht="13.8" hidden="false" customHeight="false" outlineLevel="0" collapsed="false">
      <c r="K570" s="3"/>
      <c r="M570" s="3"/>
      <c r="P570" s="2"/>
    </row>
    <row r="571" customFormat="false" ht="13.8" hidden="false" customHeight="false" outlineLevel="0" collapsed="false">
      <c r="K571" s="3"/>
      <c r="M571" s="3"/>
      <c r="P571" s="2"/>
    </row>
    <row r="572" customFormat="false" ht="13.8" hidden="false" customHeight="false" outlineLevel="0" collapsed="false">
      <c r="K572" s="3"/>
      <c r="M572" s="3"/>
      <c r="P572" s="2"/>
    </row>
    <row r="573" customFormat="false" ht="13.8" hidden="false" customHeight="false" outlineLevel="0" collapsed="false">
      <c r="K573" s="3"/>
      <c r="M573" s="3"/>
      <c r="P573" s="2"/>
    </row>
    <row r="574" customFormat="false" ht="13.8" hidden="false" customHeight="false" outlineLevel="0" collapsed="false">
      <c r="K574" s="3"/>
      <c r="M574" s="3"/>
      <c r="P574" s="2"/>
    </row>
    <row r="575" customFormat="false" ht="13.8" hidden="false" customHeight="false" outlineLevel="0" collapsed="false">
      <c r="K575" s="3"/>
      <c r="M575" s="3"/>
      <c r="P575" s="2"/>
    </row>
    <row r="576" customFormat="false" ht="13.8" hidden="false" customHeight="false" outlineLevel="0" collapsed="false">
      <c r="K576" s="3"/>
      <c r="M576" s="3"/>
      <c r="P576" s="2"/>
    </row>
    <row r="577" customFormat="false" ht="13.8" hidden="false" customHeight="false" outlineLevel="0" collapsed="false">
      <c r="K577" s="3"/>
      <c r="M577" s="3"/>
      <c r="P577" s="2"/>
    </row>
    <row r="578" customFormat="false" ht="13.8" hidden="false" customHeight="false" outlineLevel="0" collapsed="false">
      <c r="K578" s="3"/>
      <c r="M578" s="3"/>
      <c r="P578" s="2"/>
    </row>
    <row r="579" customFormat="false" ht="13.8" hidden="false" customHeight="false" outlineLevel="0" collapsed="false">
      <c r="K579" s="3"/>
      <c r="M579" s="3"/>
      <c r="P579" s="2"/>
    </row>
    <row r="580" customFormat="false" ht="13.8" hidden="false" customHeight="false" outlineLevel="0" collapsed="false">
      <c r="K580" s="3"/>
      <c r="M580" s="3"/>
      <c r="P580" s="2"/>
    </row>
    <row r="581" customFormat="false" ht="13.8" hidden="false" customHeight="false" outlineLevel="0" collapsed="false">
      <c r="K581" s="3"/>
      <c r="M581" s="3"/>
      <c r="P581" s="2"/>
    </row>
    <row r="582" customFormat="false" ht="13.8" hidden="false" customHeight="false" outlineLevel="0" collapsed="false">
      <c r="K582" s="3"/>
      <c r="M582" s="3"/>
      <c r="P582" s="2"/>
    </row>
    <row r="583" customFormat="false" ht="13.8" hidden="false" customHeight="false" outlineLevel="0" collapsed="false">
      <c r="K583" s="3"/>
      <c r="M583" s="3"/>
      <c r="P583" s="2"/>
    </row>
    <row r="584" customFormat="false" ht="13.8" hidden="false" customHeight="false" outlineLevel="0" collapsed="false">
      <c r="K584" s="3"/>
      <c r="M584" s="3"/>
      <c r="P584" s="2"/>
    </row>
    <row r="585" customFormat="false" ht="13.8" hidden="false" customHeight="false" outlineLevel="0" collapsed="false">
      <c r="K585" s="3"/>
      <c r="M585" s="3"/>
      <c r="P585" s="2"/>
    </row>
    <row r="586" customFormat="false" ht="13.8" hidden="false" customHeight="false" outlineLevel="0" collapsed="false">
      <c r="K586" s="3"/>
      <c r="M586" s="3"/>
      <c r="P586" s="2"/>
    </row>
    <row r="587" customFormat="false" ht="13.8" hidden="false" customHeight="false" outlineLevel="0" collapsed="false">
      <c r="K587" s="3"/>
      <c r="M587" s="3"/>
      <c r="P587" s="2"/>
    </row>
    <row r="588" customFormat="false" ht="13.8" hidden="false" customHeight="false" outlineLevel="0" collapsed="false">
      <c r="K588" s="3"/>
      <c r="M588" s="3"/>
      <c r="P588" s="2"/>
    </row>
    <row r="589" customFormat="false" ht="13.8" hidden="false" customHeight="false" outlineLevel="0" collapsed="false">
      <c r="K589" s="3"/>
      <c r="M589" s="3"/>
      <c r="P589" s="2"/>
    </row>
    <row r="590" customFormat="false" ht="13.8" hidden="false" customHeight="false" outlineLevel="0" collapsed="false">
      <c r="K590" s="3"/>
      <c r="M590" s="3"/>
      <c r="P590" s="2"/>
    </row>
    <row r="591" customFormat="false" ht="13.8" hidden="false" customHeight="false" outlineLevel="0" collapsed="false">
      <c r="K591" s="3"/>
      <c r="M591" s="3"/>
      <c r="P591" s="2"/>
    </row>
    <row r="592" customFormat="false" ht="13.8" hidden="false" customHeight="false" outlineLevel="0" collapsed="false">
      <c r="K592" s="3"/>
      <c r="M592" s="3"/>
      <c r="P592" s="2"/>
    </row>
    <row r="593" customFormat="false" ht="13.8" hidden="false" customHeight="false" outlineLevel="0" collapsed="false">
      <c r="K593" s="3"/>
      <c r="M593" s="3"/>
      <c r="P593" s="2"/>
    </row>
    <row r="594" customFormat="false" ht="13.8" hidden="false" customHeight="false" outlineLevel="0" collapsed="false">
      <c r="K594" s="3"/>
      <c r="M594" s="3"/>
      <c r="P594" s="2"/>
    </row>
    <row r="595" customFormat="false" ht="13.8" hidden="false" customHeight="false" outlineLevel="0" collapsed="false">
      <c r="K595" s="3"/>
      <c r="M595" s="3"/>
      <c r="P595" s="2"/>
    </row>
    <row r="596" customFormat="false" ht="13.8" hidden="false" customHeight="false" outlineLevel="0" collapsed="false">
      <c r="K596" s="3"/>
      <c r="M596" s="3"/>
      <c r="P596" s="2"/>
    </row>
    <row r="597" customFormat="false" ht="13.8" hidden="false" customHeight="false" outlineLevel="0" collapsed="false">
      <c r="K597" s="3"/>
      <c r="M597" s="3"/>
      <c r="P597" s="2"/>
    </row>
    <row r="598" customFormat="false" ht="13.8" hidden="false" customHeight="false" outlineLevel="0" collapsed="false">
      <c r="K598" s="3"/>
      <c r="M598" s="3"/>
      <c r="P598" s="2"/>
    </row>
    <row r="599" customFormat="false" ht="13.8" hidden="false" customHeight="false" outlineLevel="0" collapsed="false">
      <c r="K599" s="3"/>
      <c r="M599" s="3"/>
      <c r="P599" s="2"/>
    </row>
    <row r="600" customFormat="false" ht="13.8" hidden="false" customHeight="false" outlineLevel="0" collapsed="false">
      <c r="K600" s="3"/>
      <c r="M600" s="3"/>
      <c r="P600" s="2"/>
    </row>
    <row r="601" customFormat="false" ht="13.8" hidden="false" customHeight="false" outlineLevel="0" collapsed="false">
      <c r="K601" s="3"/>
      <c r="M601" s="3"/>
      <c r="P601" s="2"/>
    </row>
    <row r="602" customFormat="false" ht="13.8" hidden="false" customHeight="false" outlineLevel="0" collapsed="false">
      <c r="K602" s="3"/>
      <c r="M602" s="3"/>
      <c r="P602" s="2"/>
    </row>
    <row r="603" customFormat="false" ht="13.8" hidden="false" customHeight="false" outlineLevel="0" collapsed="false">
      <c r="K603" s="3"/>
      <c r="M603" s="3"/>
      <c r="P603" s="2"/>
    </row>
    <row r="604" customFormat="false" ht="13.8" hidden="false" customHeight="false" outlineLevel="0" collapsed="false">
      <c r="K604" s="3"/>
      <c r="M604" s="3"/>
      <c r="P604" s="2"/>
    </row>
    <row r="605" customFormat="false" ht="13.8" hidden="false" customHeight="false" outlineLevel="0" collapsed="false">
      <c r="K605" s="3"/>
      <c r="M605" s="3"/>
      <c r="P605" s="2"/>
    </row>
    <row r="606" customFormat="false" ht="13.8" hidden="false" customHeight="false" outlineLevel="0" collapsed="false">
      <c r="K606" s="3"/>
      <c r="M606" s="3"/>
      <c r="P606" s="2"/>
    </row>
    <row r="607" customFormat="false" ht="13.8" hidden="false" customHeight="false" outlineLevel="0" collapsed="false">
      <c r="K607" s="3"/>
      <c r="M607" s="3"/>
      <c r="P607" s="2"/>
    </row>
    <row r="608" customFormat="false" ht="13.8" hidden="false" customHeight="false" outlineLevel="0" collapsed="false">
      <c r="K608" s="3"/>
      <c r="M608" s="3"/>
      <c r="P608" s="2"/>
    </row>
    <row r="609" customFormat="false" ht="13.8" hidden="false" customHeight="false" outlineLevel="0" collapsed="false">
      <c r="K609" s="3"/>
      <c r="M609" s="3"/>
      <c r="P609" s="2"/>
    </row>
    <row r="610" customFormat="false" ht="13.8" hidden="false" customHeight="false" outlineLevel="0" collapsed="false">
      <c r="K610" s="3"/>
      <c r="M610" s="3"/>
      <c r="P610" s="2"/>
    </row>
    <row r="611" customFormat="false" ht="13.8" hidden="false" customHeight="false" outlineLevel="0" collapsed="false">
      <c r="K611" s="3"/>
      <c r="M611" s="3"/>
      <c r="P611" s="2"/>
    </row>
    <row r="612" customFormat="false" ht="13.8" hidden="false" customHeight="false" outlineLevel="0" collapsed="false">
      <c r="K612" s="3"/>
      <c r="M612" s="3"/>
      <c r="P612" s="2"/>
    </row>
    <row r="613" customFormat="false" ht="13.8" hidden="false" customHeight="false" outlineLevel="0" collapsed="false">
      <c r="K613" s="3"/>
      <c r="M613" s="3"/>
      <c r="P613" s="2"/>
    </row>
    <row r="614" customFormat="false" ht="13.8" hidden="false" customHeight="false" outlineLevel="0" collapsed="false">
      <c r="K614" s="3"/>
      <c r="M614" s="3"/>
      <c r="P614" s="2"/>
    </row>
    <row r="615" customFormat="false" ht="13.8" hidden="false" customHeight="false" outlineLevel="0" collapsed="false">
      <c r="K615" s="3"/>
      <c r="M615" s="3"/>
      <c r="P615" s="2"/>
    </row>
    <row r="616" customFormat="false" ht="13.8" hidden="false" customHeight="false" outlineLevel="0" collapsed="false">
      <c r="K616" s="3"/>
      <c r="M616" s="3"/>
      <c r="P616" s="2"/>
    </row>
    <row r="617" customFormat="false" ht="13.8" hidden="false" customHeight="false" outlineLevel="0" collapsed="false">
      <c r="K617" s="3"/>
      <c r="M617" s="3"/>
      <c r="P617" s="2"/>
    </row>
    <row r="618" customFormat="false" ht="13.8" hidden="false" customHeight="false" outlineLevel="0" collapsed="false">
      <c r="K618" s="3"/>
      <c r="M618" s="3"/>
      <c r="P618" s="2"/>
    </row>
    <row r="619" customFormat="false" ht="13.8" hidden="false" customHeight="false" outlineLevel="0" collapsed="false">
      <c r="K619" s="3"/>
      <c r="M619" s="3"/>
      <c r="P619" s="2"/>
    </row>
    <row r="620" customFormat="false" ht="13.8" hidden="false" customHeight="false" outlineLevel="0" collapsed="false">
      <c r="K620" s="3"/>
      <c r="M620" s="3"/>
      <c r="P620" s="2"/>
    </row>
    <row r="621" customFormat="false" ht="13.8" hidden="false" customHeight="false" outlineLevel="0" collapsed="false">
      <c r="K621" s="3"/>
      <c r="M621" s="3"/>
      <c r="P621" s="2"/>
    </row>
    <row r="622" customFormat="false" ht="13.8" hidden="false" customHeight="false" outlineLevel="0" collapsed="false">
      <c r="K622" s="3"/>
      <c r="M622" s="3"/>
      <c r="P622" s="2"/>
    </row>
    <row r="623" customFormat="false" ht="13.8" hidden="false" customHeight="false" outlineLevel="0" collapsed="false">
      <c r="K623" s="3"/>
      <c r="M623" s="3"/>
      <c r="P623" s="2"/>
    </row>
    <row r="624" customFormat="false" ht="13.8" hidden="false" customHeight="false" outlineLevel="0" collapsed="false">
      <c r="K624" s="3"/>
      <c r="M624" s="3"/>
      <c r="P624" s="2"/>
    </row>
    <row r="625" customFormat="false" ht="13.8" hidden="false" customHeight="false" outlineLevel="0" collapsed="false">
      <c r="K625" s="3"/>
      <c r="M625" s="3"/>
      <c r="P625" s="2"/>
    </row>
    <row r="626" customFormat="false" ht="13.8" hidden="false" customHeight="false" outlineLevel="0" collapsed="false">
      <c r="K626" s="3"/>
      <c r="M626" s="3"/>
      <c r="P626" s="2"/>
    </row>
    <row r="627" customFormat="false" ht="13.8" hidden="false" customHeight="false" outlineLevel="0" collapsed="false">
      <c r="K627" s="3"/>
      <c r="M627" s="3"/>
      <c r="P627" s="2"/>
    </row>
    <row r="628" customFormat="false" ht="13.8" hidden="false" customHeight="false" outlineLevel="0" collapsed="false">
      <c r="K628" s="3"/>
      <c r="M628" s="3"/>
      <c r="P628" s="2"/>
    </row>
    <row r="629" customFormat="false" ht="13.8" hidden="false" customHeight="false" outlineLevel="0" collapsed="false">
      <c r="K629" s="3"/>
      <c r="M629" s="3"/>
      <c r="P629" s="2"/>
    </row>
    <row r="630" customFormat="false" ht="13.8" hidden="false" customHeight="false" outlineLevel="0" collapsed="false">
      <c r="K630" s="3"/>
      <c r="M630" s="3"/>
      <c r="P630" s="2"/>
    </row>
    <row r="631" customFormat="false" ht="13.8" hidden="false" customHeight="false" outlineLevel="0" collapsed="false">
      <c r="K631" s="3"/>
      <c r="M631" s="3"/>
      <c r="P631" s="2"/>
    </row>
    <row r="632" customFormat="false" ht="13.8" hidden="false" customHeight="false" outlineLevel="0" collapsed="false">
      <c r="K632" s="3"/>
      <c r="M632" s="3"/>
      <c r="P632" s="2"/>
    </row>
    <row r="633" customFormat="false" ht="13.8" hidden="false" customHeight="false" outlineLevel="0" collapsed="false">
      <c r="K633" s="3"/>
      <c r="M633" s="3"/>
      <c r="P633" s="2"/>
    </row>
    <row r="634" customFormat="false" ht="13.8" hidden="false" customHeight="false" outlineLevel="0" collapsed="false">
      <c r="K634" s="3"/>
      <c r="M634" s="3"/>
      <c r="P634" s="2"/>
    </row>
    <row r="635" customFormat="false" ht="13.8" hidden="false" customHeight="false" outlineLevel="0" collapsed="false">
      <c r="K635" s="3"/>
      <c r="M635" s="3"/>
      <c r="P635" s="2"/>
    </row>
    <row r="636" customFormat="false" ht="13.8" hidden="false" customHeight="false" outlineLevel="0" collapsed="false">
      <c r="K636" s="3"/>
      <c r="M636" s="3"/>
      <c r="P636" s="2"/>
    </row>
    <row r="637" customFormat="false" ht="13.8" hidden="false" customHeight="false" outlineLevel="0" collapsed="false">
      <c r="K637" s="3"/>
      <c r="M637" s="3"/>
      <c r="P637" s="2"/>
    </row>
    <row r="638" customFormat="false" ht="13.8" hidden="false" customHeight="false" outlineLevel="0" collapsed="false">
      <c r="K638" s="3"/>
      <c r="M638" s="3"/>
      <c r="P638" s="2"/>
    </row>
    <row r="639" customFormat="false" ht="13.8" hidden="false" customHeight="false" outlineLevel="0" collapsed="false">
      <c r="K639" s="3"/>
      <c r="M639" s="3"/>
      <c r="P639" s="2"/>
    </row>
    <row r="640" customFormat="false" ht="13.8" hidden="false" customHeight="false" outlineLevel="0" collapsed="false">
      <c r="K640" s="3"/>
      <c r="M640" s="3"/>
      <c r="P640" s="2"/>
    </row>
    <row r="641" customFormat="false" ht="13.8" hidden="false" customHeight="false" outlineLevel="0" collapsed="false">
      <c r="K641" s="3"/>
      <c r="M641" s="3"/>
      <c r="P641" s="2"/>
    </row>
    <row r="642" customFormat="false" ht="13.8" hidden="false" customHeight="false" outlineLevel="0" collapsed="false">
      <c r="K642" s="3"/>
      <c r="M642" s="3"/>
      <c r="P642" s="2"/>
    </row>
    <row r="643" customFormat="false" ht="13.8" hidden="false" customHeight="false" outlineLevel="0" collapsed="false">
      <c r="K643" s="3"/>
      <c r="M643" s="3"/>
      <c r="P643" s="2"/>
    </row>
    <row r="644" customFormat="false" ht="13.8" hidden="false" customHeight="false" outlineLevel="0" collapsed="false">
      <c r="K644" s="3"/>
      <c r="M644" s="3"/>
      <c r="P644" s="2"/>
    </row>
    <row r="645" customFormat="false" ht="13.8" hidden="false" customHeight="false" outlineLevel="0" collapsed="false">
      <c r="K645" s="3"/>
      <c r="M645" s="3"/>
      <c r="P645" s="2"/>
    </row>
    <row r="646" customFormat="false" ht="13.8" hidden="false" customHeight="false" outlineLevel="0" collapsed="false">
      <c r="K646" s="3"/>
      <c r="M646" s="3"/>
      <c r="P646" s="2"/>
    </row>
    <row r="647" customFormat="false" ht="13.8" hidden="false" customHeight="false" outlineLevel="0" collapsed="false">
      <c r="K647" s="3"/>
      <c r="M647" s="3"/>
      <c r="P647" s="2"/>
    </row>
    <row r="648" customFormat="false" ht="13.8" hidden="false" customHeight="false" outlineLevel="0" collapsed="false">
      <c r="K648" s="3"/>
      <c r="M648" s="3"/>
      <c r="P648" s="2"/>
    </row>
    <row r="649" customFormat="false" ht="13.8" hidden="false" customHeight="false" outlineLevel="0" collapsed="false">
      <c r="K649" s="3"/>
      <c r="M649" s="3"/>
      <c r="P649" s="2"/>
    </row>
    <row r="650" customFormat="false" ht="13.8" hidden="false" customHeight="false" outlineLevel="0" collapsed="false">
      <c r="K650" s="3"/>
      <c r="M650" s="3"/>
      <c r="P650" s="2"/>
    </row>
    <row r="651" customFormat="false" ht="13.8" hidden="false" customHeight="false" outlineLevel="0" collapsed="false">
      <c r="K651" s="3"/>
      <c r="M651" s="3"/>
      <c r="P651" s="2"/>
    </row>
    <row r="652" customFormat="false" ht="13.8" hidden="false" customHeight="false" outlineLevel="0" collapsed="false">
      <c r="K652" s="3"/>
      <c r="M652" s="3"/>
      <c r="P652" s="2"/>
    </row>
    <row r="653" customFormat="false" ht="13.8" hidden="false" customHeight="false" outlineLevel="0" collapsed="false">
      <c r="K653" s="3"/>
      <c r="M653" s="3"/>
      <c r="P653" s="2"/>
    </row>
    <row r="654" customFormat="false" ht="13.8" hidden="false" customHeight="false" outlineLevel="0" collapsed="false">
      <c r="K654" s="3"/>
      <c r="M654" s="3"/>
      <c r="P654" s="2"/>
    </row>
    <row r="655" customFormat="false" ht="13.8" hidden="false" customHeight="false" outlineLevel="0" collapsed="false">
      <c r="K655" s="3"/>
      <c r="M655" s="3"/>
      <c r="P655" s="2"/>
    </row>
    <row r="656" customFormat="false" ht="13.8" hidden="false" customHeight="false" outlineLevel="0" collapsed="false">
      <c r="K656" s="3"/>
      <c r="M656" s="3"/>
      <c r="P656" s="2"/>
    </row>
    <row r="657" customFormat="false" ht="13.8" hidden="false" customHeight="false" outlineLevel="0" collapsed="false">
      <c r="K657" s="3"/>
      <c r="M657" s="3"/>
      <c r="P657" s="2"/>
    </row>
    <row r="658" customFormat="false" ht="13.8" hidden="false" customHeight="false" outlineLevel="0" collapsed="false">
      <c r="K658" s="3"/>
      <c r="M658" s="3"/>
      <c r="P658" s="2"/>
    </row>
    <row r="659" customFormat="false" ht="13.8" hidden="false" customHeight="false" outlineLevel="0" collapsed="false">
      <c r="K659" s="3"/>
      <c r="M659" s="3"/>
      <c r="P659" s="2"/>
    </row>
    <row r="660" customFormat="false" ht="13.8" hidden="false" customHeight="false" outlineLevel="0" collapsed="false">
      <c r="K660" s="3"/>
      <c r="M660" s="3"/>
      <c r="P660" s="2"/>
    </row>
    <row r="661" customFormat="false" ht="13.8" hidden="false" customHeight="false" outlineLevel="0" collapsed="false">
      <c r="K661" s="3"/>
      <c r="M661" s="3"/>
      <c r="P661" s="2"/>
    </row>
    <row r="662" customFormat="false" ht="13.8" hidden="false" customHeight="false" outlineLevel="0" collapsed="false">
      <c r="K662" s="3"/>
      <c r="M662" s="3"/>
      <c r="P662" s="2"/>
    </row>
    <row r="663" customFormat="false" ht="13.8" hidden="false" customHeight="false" outlineLevel="0" collapsed="false">
      <c r="K663" s="3"/>
      <c r="M663" s="3"/>
      <c r="P663" s="2"/>
    </row>
    <row r="664" customFormat="false" ht="13.8" hidden="false" customHeight="false" outlineLevel="0" collapsed="false">
      <c r="K664" s="3"/>
      <c r="M664" s="3"/>
      <c r="P664" s="2"/>
    </row>
    <row r="665" customFormat="false" ht="13.8" hidden="false" customHeight="false" outlineLevel="0" collapsed="false">
      <c r="K665" s="3"/>
      <c r="M665" s="3"/>
      <c r="P665" s="2"/>
    </row>
    <row r="666" customFormat="false" ht="13.8" hidden="false" customHeight="false" outlineLevel="0" collapsed="false">
      <c r="K666" s="3"/>
      <c r="M666" s="3"/>
      <c r="P666" s="2"/>
    </row>
    <row r="667" customFormat="false" ht="13.8" hidden="false" customHeight="false" outlineLevel="0" collapsed="false">
      <c r="K667" s="3"/>
      <c r="M667" s="3"/>
      <c r="P667" s="2"/>
    </row>
    <row r="668" customFormat="false" ht="13.8" hidden="false" customHeight="false" outlineLevel="0" collapsed="false">
      <c r="K668" s="3"/>
      <c r="M668" s="3"/>
      <c r="P668" s="2"/>
    </row>
    <row r="669" customFormat="false" ht="13.8" hidden="false" customHeight="false" outlineLevel="0" collapsed="false">
      <c r="K669" s="3"/>
      <c r="M669" s="3"/>
      <c r="P669" s="2"/>
    </row>
    <row r="670" customFormat="false" ht="13.8" hidden="false" customHeight="false" outlineLevel="0" collapsed="false">
      <c r="K670" s="3"/>
      <c r="M670" s="3"/>
      <c r="P670" s="2"/>
    </row>
    <row r="671" customFormat="false" ht="13.8" hidden="false" customHeight="false" outlineLevel="0" collapsed="false">
      <c r="K671" s="3"/>
      <c r="M671" s="3"/>
      <c r="P671" s="2"/>
    </row>
    <row r="672" customFormat="false" ht="13.8" hidden="false" customHeight="false" outlineLevel="0" collapsed="false">
      <c r="K672" s="3"/>
      <c r="M672" s="3"/>
      <c r="P672" s="2"/>
    </row>
    <row r="673" customFormat="false" ht="13.8" hidden="false" customHeight="false" outlineLevel="0" collapsed="false">
      <c r="K673" s="3"/>
      <c r="M673" s="3"/>
      <c r="P673" s="2"/>
    </row>
    <row r="674" customFormat="false" ht="13.8" hidden="false" customHeight="false" outlineLevel="0" collapsed="false">
      <c r="K674" s="3"/>
      <c r="M674" s="3"/>
      <c r="P674" s="2"/>
    </row>
    <row r="675" customFormat="false" ht="13.8" hidden="false" customHeight="false" outlineLevel="0" collapsed="false">
      <c r="K675" s="3"/>
      <c r="M675" s="3"/>
      <c r="P675" s="2"/>
    </row>
    <row r="676" customFormat="false" ht="13.8" hidden="false" customHeight="false" outlineLevel="0" collapsed="false">
      <c r="K676" s="3"/>
      <c r="M676" s="3"/>
      <c r="P676" s="2"/>
    </row>
    <row r="677" customFormat="false" ht="13.8" hidden="false" customHeight="false" outlineLevel="0" collapsed="false">
      <c r="K677" s="3"/>
      <c r="M677" s="3"/>
      <c r="P677" s="2"/>
    </row>
    <row r="678" customFormat="false" ht="13.8" hidden="false" customHeight="false" outlineLevel="0" collapsed="false">
      <c r="K678" s="3"/>
      <c r="M678" s="3"/>
      <c r="P678" s="2"/>
    </row>
    <row r="679" customFormat="false" ht="13.8" hidden="false" customHeight="false" outlineLevel="0" collapsed="false">
      <c r="K679" s="3"/>
      <c r="M679" s="3"/>
      <c r="P679" s="2"/>
    </row>
    <row r="680" customFormat="false" ht="13.8" hidden="false" customHeight="false" outlineLevel="0" collapsed="false">
      <c r="K680" s="3"/>
      <c r="M680" s="3"/>
      <c r="P680" s="2"/>
    </row>
    <row r="681" customFormat="false" ht="13.8" hidden="false" customHeight="false" outlineLevel="0" collapsed="false">
      <c r="K681" s="3"/>
      <c r="M681" s="3"/>
      <c r="P681" s="2"/>
    </row>
    <row r="682" customFormat="false" ht="13.8" hidden="false" customHeight="false" outlineLevel="0" collapsed="false">
      <c r="K682" s="3"/>
      <c r="M682" s="3"/>
      <c r="P682" s="2"/>
    </row>
    <row r="683" customFormat="false" ht="13.8" hidden="false" customHeight="false" outlineLevel="0" collapsed="false">
      <c r="K683" s="3"/>
      <c r="M683" s="3"/>
      <c r="P683" s="2"/>
    </row>
    <row r="684" customFormat="false" ht="13.8" hidden="false" customHeight="false" outlineLevel="0" collapsed="false">
      <c r="K684" s="3"/>
      <c r="M684" s="3"/>
      <c r="P684" s="2"/>
    </row>
    <row r="685" customFormat="false" ht="13.8" hidden="false" customHeight="false" outlineLevel="0" collapsed="false">
      <c r="K685" s="3"/>
      <c r="M685" s="3"/>
      <c r="P685" s="2"/>
    </row>
    <row r="686" customFormat="false" ht="13.8" hidden="false" customHeight="false" outlineLevel="0" collapsed="false">
      <c r="K686" s="3"/>
      <c r="M686" s="3"/>
      <c r="P686" s="2"/>
    </row>
    <row r="687" customFormat="false" ht="13.8" hidden="false" customHeight="false" outlineLevel="0" collapsed="false">
      <c r="K687" s="3"/>
      <c r="M687" s="3"/>
      <c r="P687" s="2"/>
    </row>
    <row r="688" customFormat="false" ht="13.8" hidden="false" customHeight="false" outlineLevel="0" collapsed="false">
      <c r="K688" s="3"/>
      <c r="M688" s="3"/>
      <c r="P688" s="2"/>
    </row>
    <row r="689" customFormat="false" ht="13.8" hidden="false" customHeight="false" outlineLevel="0" collapsed="false">
      <c r="K689" s="3"/>
      <c r="M689" s="3"/>
      <c r="P689" s="2"/>
    </row>
    <row r="690" customFormat="false" ht="13.8" hidden="false" customHeight="false" outlineLevel="0" collapsed="false">
      <c r="K690" s="3"/>
      <c r="M690" s="3"/>
      <c r="P690" s="2"/>
    </row>
    <row r="691" customFormat="false" ht="13.8" hidden="false" customHeight="false" outlineLevel="0" collapsed="false">
      <c r="K691" s="3"/>
      <c r="M691" s="3"/>
      <c r="P691" s="2"/>
    </row>
    <row r="692" customFormat="false" ht="13.8" hidden="false" customHeight="false" outlineLevel="0" collapsed="false">
      <c r="K692" s="3"/>
      <c r="M692" s="3"/>
      <c r="P692" s="2"/>
    </row>
    <row r="693" customFormat="false" ht="13.8" hidden="false" customHeight="false" outlineLevel="0" collapsed="false">
      <c r="K693" s="3"/>
      <c r="M693" s="3"/>
      <c r="P693" s="2"/>
    </row>
    <row r="694" customFormat="false" ht="13.8" hidden="false" customHeight="false" outlineLevel="0" collapsed="false">
      <c r="K694" s="3"/>
      <c r="M694" s="3"/>
      <c r="P694" s="2"/>
    </row>
    <row r="695" customFormat="false" ht="13.8" hidden="false" customHeight="false" outlineLevel="0" collapsed="false">
      <c r="K695" s="3"/>
      <c r="M695" s="3"/>
      <c r="P695" s="2"/>
    </row>
    <row r="696" customFormat="false" ht="13.8" hidden="false" customHeight="false" outlineLevel="0" collapsed="false">
      <c r="K696" s="3"/>
      <c r="M696" s="3"/>
      <c r="P696" s="2"/>
    </row>
    <row r="697" customFormat="false" ht="13.8" hidden="false" customHeight="false" outlineLevel="0" collapsed="false">
      <c r="K697" s="3"/>
      <c r="M697" s="3"/>
      <c r="P697" s="2"/>
    </row>
    <row r="698" customFormat="false" ht="13.8" hidden="false" customHeight="false" outlineLevel="0" collapsed="false">
      <c r="K698" s="3"/>
      <c r="M698" s="3"/>
      <c r="P698" s="2"/>
    </row>
    <row r="699" customFormat="false" ht="13.8" hidden="false" customHeight="false" outlineLevel="0" collapsed="false">
      <c r="K699" s="3"/>
      <c r="M699" s="3"/>
      <c r="P699" s="2"/>
    </row>
    <row r="700" customFormat="false" ht="13.8" hidden="false" customHeight="false" outlineLevel="0" collapsed="false">
      <c r="K700" s="3"/>
      <c r="M700" s="3"/>
      <c r="P700" s="2"/>
    </row>
    <row r="701" customFormat="false" ht="13.8" hidden="false" customHeight="false" outlineLevel="0" collapsed="false">
      <c r="K701" s="3"/>
      <c r="M701" s="3"/>
      <c r="P701" s="2"/>
    </row>
    <row r="702" customFormat="false" ht="13.8" hidden="false" customHeight="false" outlineLevel="0" collapsed="false">
      <c r="K702" s="3"/>
      <c r="M702" s="3"/>
      <c r="P702" s="2"/>
    </row>
    <row r="703" customFormat="false" ht="13.8" hidden="false" customHeight="false" outlineLevel="0" collapsed="false">
      <c r="K703" s="3"/>
      <c r="M703" s="3"/>
      <c r="P703" s="2"/>
    </row>
    <row r="704" customFormat="false" ht="13.8" hidden="false" customHeight="false" outlineLevel="0" collapsed="false">
      <c r="K704" s="3"/>
      <c r="M704" s="3"/>
      <c r="P704" s="2"/>
    </row>
    <row r="705" customFormat="false" ht="13.8" hidden="false" customHeight="false" outlineLevel="0" collapsed="false">
      <c r="K705" s="3"/>
      <c r="M705" s="3"/>
      <c r="P705" s="2"/>
    </row>
    <row r="706" customFormat="false" ht="13.8" hidden="false" customHeight="false" outlineLevel="0" collapsed="false">
      <c r="K706" s="3"/>
      <c r="M706" s="3"/>
      <c r="P706" s="2"/>
    </row>
    <row r="707" customFormat="false" ht="13.8" hidden="false" customHeight="false" outlineLevel="0" collapsed="false">
      <c r="K707" s="3"/>
      <c r="M707" s="3"/>
      <c r="P707" s="2"/>
    </row>
    <row r="708" customFormat="false" ht="13.8" hidden="false" customHeight="false" outlineLevel="0" collapsed="false">
      <c r="K708" s="3"/>
      <c r="M708" s="3"/>
      <c r="P708" s="2"/>
    </row>
    <row r="709" customFormat="false" ht="13.8" hidden="false" customHeight="false" outlineLevel="0" collapsed="false">
      <c r="K709" s="3"/>
      <c r="M709" s="3"/>
      <c r="P709" s="2"/>
    </row>
    <row r="710" customFormat="false" ht="13.8" hidden="false" customHeight="false" outlineLevel="0" collapsed="false">
      <c r="K710" s="3"/>
      <c r="M710" s="3"/>
      <c r="P710" s="2"/>
    </row>
    <row r="711" customFormat="false" ht="13.8" hidden="false" customHeight="false" outlineLevel="0" collapsed="false">
      <c r="K711" s="3"/>
      <c r="M711" s="3"/>
      <c r="P711" s="2"/>
    </row>
    <row r="712" customFormat="false" ht="13.8" hidden="false" customHeight="false" outlineLevel="0" collapsed="false">
      <c r="K712" s="3"/>
      <c r="M712" s="3"/>
      <c r="P712" s="2"/>
    </row>
    <row r="713" customFormat="false" ht="13.8" hidden="false" customHeight="false" outlineLevel="0" collapsed="false">
      <c r="K713" s="3"/>
      <c r="M713" s="3"/>
      <c r="P713" s="2"/>
    </row>
    <row r="714" customFormat="false" ht="13.8" hidden="false" customHeight="false" outlineLevel="0" collapsed="false">
      <c r="K714" s="3"/>
      <c r="M714" s="3"/>
      <c r="P714" s="2"/>
    </row>
    <row r="715" customFormat="false" ht="13.8" hidden="false" customHeight="false" outlineLevel="0" collapsed="false">
      <c r="K715" s="3"/>
      <c r="M715" s="3"/>
      <c r="P715" s="2"/>
    </row>
    <row r="716" customFormat="false" ht="13.8" hidden="false" customHeight="false" outlineLevel="0" collapsed="false">
      <c r="K716" s="3"/>
      <c r="M716" s="3"/>
      <c r="P716" s="2"/>
    </row>
    <row r="717" customFormat="false" ht="13.8" hidden="false" customHeight="false" outlineLevel="0" collapsed="false">
      <c r="K717" s="3"/>
      <c r="M717" s="3"/>
      <c r="P717" s="2"/>
    </row>
    <row r="718" customFormat="false" ht="13.8" hidden="false" customHeight="false" outlineLevel="0" collapsed="false">
      <c r="K718" s="3"/>
      <c r="M718" s="3"/>
      <c r="P718" s="2"/>
    </row>
    <row r="719" customFormat="false" ht="13.8" hidden="false" customHeight="false" outlineLevel="0" collapsed="false">
      <c r="K719" s="3"/>
      <c r="M719" s="3"/>
      <c r="P719" s="2"/>
    </row>
    <row r="720" customFormat="false" ht="13.8" hidden="false" customHeight="false" outlineLevel="0" collapsed="false">
      <c r="K720" s="3"/>
      <c r="M720" s="3"/>
      <c r="P720" s="2"/>
    </row>
    <row r="721" customFormat="false" ht="13.8" hidden="false" customHeight="false" outlineLevel="0" collapsed="false">
      <c r="K721" s="3"/>
      <c r="M721" s="3"/>
      <c r="P721" s="2"/>
    </row>
    <row r="722" customFormat="false" ht="13.8" hidden="false" customHeight="false" outlineLevel="0" collapsed="false">
      <c r="K722" s="3"/>
      <c r="M722" s="3"/>
      <c r="P722" s="2"/>
    </row>
    <row r="723" customFormat="false" ht="13.8" hidden="false" customHeight="false" outlineLevel="0" collapsed="false">
      <c r="K723" s="3"/>
      <c r="M723" s="3"/>
      <c r="P723" s="2"/>
    </row>
    <row r="724" customFormat="false" ht="13.8" hidden="false" customHeight="false" outlineLevel="0" collapsed="false">
      <c r="K724" s="3"/>
      <c r="M724" s="3"/>
      <c r="P724" s="2"/>
    </row>
    <row r="725" customFormat="false" ht="13.8" hidden="false" customHeight="false" outlineLevel="0" collapsed="false">
      <c r="K725" s="3"/>
      <c r="M725" s="3"/>
      <c r="P725" s="2"/>
    </row>
    <row r="726" customFormat="false" ht="13.8" hidden="false" customHeight="false" outlineLevel="0" collapsed="false">
      <c r="K726" s="3"/>
      <c r="M726" s="3"/>
      <c r="P726" s="2"/>
    </row>
    <row r="727" customFormat="false" ht="13.8" hidden="false" customHeight="false" outlineLevel="0" collapsed="false">
      <c r="K727" s="3"/>
      <c r="M727" s="3"/>
      <c r="P727" s="2"/>
    </row>
    <row r="728" customFormat="false" ht="13.8" hidden="false" customHeight="false" outlineLevel="0" collapsed="false">
      <c r="K728" s="3"/>
      <c r="M728" s="3"/>
      <c r="P728" s="2"/>
    </row>
    <row r="729" customFormat="false" ht="13.8" hidden="false" customHeight="false" outlineLevel="0" collapsed="false">
      <c r="K729" s="3"/>
      <c r="M729" s="3"/>
      <c r="P729" s="2"/>
    </row>
    <row r="730" customFormat="false" ht="13.8" hidden="false" customHeight="false" outlineLevel="0" collapsed="false">
      <c r="K730" s="3"/>
      <c r="M730" s="3"/>
      <c r="P730" s="2"/>
    </row>
    <row r="731" customFormat="false" ht="13.8" hidden="false" customHeight="false" outlineLevel="0" collapsed="false">
      <c r="K731" s="3"/>
      <c r="M731" s="3"/>
      <c r="P731" s="2"/>
    </row>
    <row r="732" customFormat="false" ht="13.8" hidden="false" customHeight="false" outlineLevel="0" collapsed="false">
      <c r="K732" s="3"/>
      <c r="M732" s="3"/>
      <c r="P732" s="2"/>
    </row>
    <row r="733" customFormat="false" ht="13.8" hidden="false" customHeight="false" outlineLevel="0" collapsed="false">
      <c r="K733" s="3"/>
      <c r="M733" s="3"/>
      <c r="P733" s="2"/>
    </row>
    <row r="734" customFormat="false" ht="13.8" hidden="false" customHeight="false" outlineLevel="0" collapsed="false">
      <c r="K734" s="3"/>
      <c r="M734" s="3"/>
      <c r="P734" s="2"/>
    </row>
    <row r="735" customFormat="false" ht="13.8" hidden="false" customHeight="false" outlineLevel="0" collapsed="false">
      <c r="K735" s="3"/>
      <c r="M735" s="3"/>
      <c r="P735" s="2"/>
    </row>
    <row r="736" customFormat="false" ht="13.8" hidden="false" customHeight="false" outlineLevel="0" collapsed="false">
      <c r="K736" s="3"/>
      <c r="M736" s="3"/>
      <c r="P736" s="2"/>
    </row>
    <row r="737" customFormat="false" ht="13.8" hidden="false" customHeight="false" outlineLevel="0" collapsed="false">
      <c r="K737" s="3"/>
      <c r="M737" s="3"/>
      <c r="P737" s="2"/>
    </row>
    <row r="738" customFormat="false" ht="13.8" hidden="false" customHeight="false" outlineLevel="0" collapsed="false">
      <c r="K738" s="3"/>
      <c r="M738" s="3"/>
      <c r="P738" s="2"/>
    </row>
    <row r="739" customFormat="false" ht="13.8" hidden="false" customHeight="false" outlineLevel="0" collapsed="false">
      <c r="K739" s="3"/>
      <c r="M739" s="3"/>
      <c r="P739" s="2"/>
    </row>
    <row r="740" customFormat="false" ht="13.8" hidden="false" customHeight="false" outlineLevel="0" collapsed="false">
      <c r="K740" s="3"/>
      <c r="M740" s="3"/>
      <c r="P740" s="2"/>
    </row>
    <row r="741" customFormat="false" ht="13.8" hidden="false" customHeight="false" outlineLevel="0" collapsed="false">
      <c r="K741" s="3"/>
      <c r="M741" s="3"/>
      <c r="P741" s="2"/>
    </row>
    <row r="742" customFormat="false" ht="13.8" hidden="false" customHeight="false" outlineLevel="0" collapsed="false">
      <c r="K742" s="3"/>
      <c r="M742" s="3"/>
      <c r="P742" s="2"/>
    </row>
    <row r="743" customFormat="false" ht="13.8" hidden="false" customHeight="false" outlineLevel="0" collapsed="false">
      <c r="K743" s="3"/>
      <c r="M743" s="3"/>
      <c r="P743" s="2"/>
    </row>
    <row r="744" customFormat="false" ht="13.8" hidden="false" customHeight="false" outlineLevel="0" collapsed="false">
      <c r="K744" s="3"/>
      <c r="M744" s="3"/>
      <c r="P744" s="2"/>
    </row>
    <row r="745" customFormat="false" ht="13.8" hidden="false" customHeight="false" outlineLevel="0" collapsed="false">
      <c r="K745" s="3"/>
      <c r="M745" s="3"/>
      <c r="P745" s="2"/>
    </row>
    <row r="746" customFormat="false" ht="13.8" hidden="false" customHeight="false" outlineLevel="0" collapsed="false">
      <c r="K746" s="3"/>
      <c r="M746" s="3"/>
      <c r="P746" s="2"/>
    </row>
    <row r="747" customFormat="false" ht="13.8" hidden="false" customHeight="false" outlineLevel="0" collapsed="false">
      <c r="K747" s="3"/>
      <c r="M747" s="3"/>
      <c r="P747" s="2"/>
    </row>
    <row r="748" customFormat="false" ht="13.8" hidden="false" customHeight="false" outlineLevel="0" collapsed="false">
      <c r="K748" s="3"/>
      <c r="M748" s="3"/>
      <c r="P748" s="2"/>
    </row>
    <row r="749" customFormat="false" ht="13.8" hidden="false" customHeight="false" outlineLevel="0" collapsed="false">
      <c r="K749" s="3"/>
      <c r="M749" s="3"/>
      <c r="P749" s="2"/>
    </row>
    <row r="750" customFormat="false" ht="13.8" hidden="false" customHeight="false" outlineLevel="0" collapsed="false">
      <c r="K750" s="3"/>
      <c r="M750" s="3"/>
      <c r="P750" s="2"/>
    </row>
    <row r="751" customFormat="false" ht="13.8" hidden="false" customHeight="false" outlineLevel="0" collapsed="false">
      <c r="K751" s="3"/>
      <c r="M751" s="3"/>
      <c r="P751" s="2"/>
    </row>
    <row r="752" customFormat="false" ht="13.8" hidden="false" customHeight="false" outlineLevel="0" collapsed="false">
      <c r="K752" s="3"/>
      <c r="M752" s="3"/>
      <c r="P752" s="2"/>
    </row>
    <row r="753" customFormat="false" ht="13.8" hidden="false" customHeight="false" outlineLevel="0" collapsed="false">
      <c r="K753" s="3"/>
      <c r="M753" s="3"/>
      <c r="P753" s="2"/>
    </row>
    <row r="754" customFormat="false" ht="13.8" hidden="false" customHeight="false" outlineLevel="0" collapsed="false">
      <c r="K754" s="3"/>
      <c r="M754" s="3"/>
      <c r="P754" s="2"/>
    </row>
    <row r="755" customFormat="false" ht="13.8" hidden="false" customHeight="false" outlineLevel="0" collapsed="false">
      <c r="K755" s="3"/>
      <c r="M755" s="3"/>
      <c r="P755" s="2"/>
    </row>
    <row r="756" customFormat="false" ht="13.8" hidden="false" customHeight="false" outlineLevel="0" collapsed="false">
      <c r="K756" s="3"/>
      <c r="M756" s="3"/>
      <c r="P756" s="2"/>
    </row>
    <row r="757" customFormat="false" ht="13.8" hidden="false" customHeight="false" outlineLevel="0" collapsed="false">
      <c r="K757" s="3"/>
      <c r="M757" s="3"/>
      <c r="P757" s="2"/>
    </row>
    <row r="758" customFormat="false" ht="13.8" hidden="false" customHeight="false" outlineLevel="0" collapsed="false">
      <c r="K758" s="3"/>
      <c r="M758" s="3"/>
      <c r="P758" s="2"/>
    </row>
    <row r="759" customFormat="false" ht="13.8" hidden="false" customHeight="false" outlineLevel="0" collapsed="false">
      <c r="K759" s="3"/>
      <c r="M759" s="3"/>
      <c r="P759" s="2"/>
    </row>
    <row r="760" customFormat="false" ht="13.8" hidden="false" customHeight="false" outlineLevel="0" collapsed="false">
      <c r="K760" s="3"/>
      <c r="M760" s="3"/>
      <c r="P760" s="2"/>
    </row>
    <row r="761" customFormat="false" ht="13.8" hidden="false" customHeight="false" outlineLevel="0" collapsed="false">
      <c r="K761" s="3"/>
      <c r="M761" s="3"/>
      <c r="P761" s="2"/>
    </row>
    <row r="762" customFormat="false" ht="13.8" hidden="false" customHeight="false" outlineLevel="0" collapsed="false">
      <c r="K762" s="3"/>
      <c r="M762" s="3"/>
      <c r="P762" s="2"/>
    </row>
    <row r="763" customFormat="false" ht="13.8" hidden="false" customHeight="false" outlineLevel="0" collapsed="false">
      <c r="K763" s="3"/>
      <c r="M763" s="3"/>
      <c r="P763" s="2"/>
    </row>
    <row r="764" customFormat="false" ht="13.8" hidden="false" customHeight="false" outlineLevel="0" collapsed="false">
      <c r="K764" s="3"/>
      <c r="M764" s="3"/>
      <c r="P764" s="2"/>
    </row>
    <row r="765" customFormat="false" ht="13.8" hidden="false" customHeight="false" outlineLevel="0" collapsed="false">
      <c r="K765" s="3"/>
      <c r="M765" s="3"/>
      <c r="P765" s="2"/>
    </row>
    <row r="766" customFormat="false" ht="13.8" hidden="false" customHeight="false" outlineLevel="0" collapsed="false">
      <c r="K766" s="3"/>
      <c r="M766" s="3"/>
      <c r="P766" s="2"/>
    </row>
    <row r="767" customFormat="false" ht="13.8" hidden="false" customHeight="false" outlineLevel="0" collapsed="false">
      <c r="K767" s="3"/>
      <c r="M767" s="3"/>
      <c r="P767" s="2"/>
    </row>
    <row r="768" customFormat="false" ht="13.8" hidden="false" customHeight="false" outlineLevel="0" collapsed="false">
      <c r="K768" s="3"/>
      <c r="M768" s="3"/>
      <c r="P768" s="2"/>
    </row>
    <row r="769" customFormat="false" ht="13.8" hidden="false" customHeight="false" outlineLevel="0" collapsed="false">
      <c r="K769" s="3"/>
      <c r="M769" s="3"/>
      <c r="P769" s="2"/>
    </row>
    <row r="770" customFormat="false" ht="13.8" hidden="false" customHeight="false" outlineLevel="0" collapsed="false">
      <c r="K770" s="3"/>
      <c r="M770" s="3"/>
      <c r="P770" s="2"/>
    </row>
    <row r="771" customFormat="false" ht="13.8" hidden="false" customHeight="false" outlineLevel="0" collapsed="false">
      <c r="K771" s="3"/>
      <c r="M771" s="3"/>
      <c r="P771" s="2"/>
    </row>
    <row r="772" customFormat="false" ht="13.8" hidden="false" customHeight="false" outlineLevel="0" collapsed="false">
      <c r="K772" s="3"/>
      <c r="M772" s="3"/>
      <c r="P772" s="2"/>
    </row>
    <row r="773" customFormat="false" ht="13.8" hidden="false" customHeight="false" outlineLevel="0" collapsed="false">
      <c r="K773" s="3"/>
      <c r="M773" s="3"/>
      <c r="P773" s="2"/>
    </row>
    <row r="774" customFormat="false" ht="13.8" hidden="false" customHeight="false" outlineLevel="0" collapsed="false">
      <c r="K774" s="3"/>
      <c r="M774" s="3"/>
      <c r="P774" s="2"/>
    </row>
    <row r="775" customFormat="false" ht="13.8" hidden="false" customHeight="false" outlineLevel="0" collapsed="false">
      <c r="K775" s="3"/>
      <c r="M775" s="3"/>
      <c r="P775" s="2"/>
    </row>
    <row r="776" customFormat="false" ht="13.8" hidden="false" customHeight="false" outlineLevel="0" collapsed="false">
      <c r="K776" s="3"/>
      <c r="M776" s="3"/>
      <c r="P776" s="2"/>
    </row>
    <row r="777" customFormat="false" ht="13.8" hidden="false" customHeight="false" outlineLevel="0" collapsed="false">
      <c r="K777" s="3"/>
      <c r="M777" s="3"/>
      <c r="P777" s="2"/>
    </row>
    <row r="778" customFormat="false" ht="13.8" hidden="false" customHeight="false" outlineLevel="0" collapsed="false">
      <c r="K778" s="3"/>
      <c r="M778" s="3"/>
      <c r="P778" s="2"/>
    </row>
    <row r="779" customFormat="false" ht="13.8" hidden="false" customHeight="false" outlineLevel="0" collapsed="false">
      <c r="K779" s="3"/>
      <c r="M779" s="3"/>
      <c r="P779" s="2"/>
    </row>
    <row r="780" customFormat="false" ht="13.8" hidden="false" customHeight="false" outlineLevel="0" collapsed="false">
      <c r="K780" s="3"/>
      <c r="M780" s="3"/>
      <c r="P780" s="2"/>
    </row>
    <row r="781" customFormat="false" ht="13.8" hidden="false" customHeight="false" outlineLevel="0" collapsed="false">
      <c r="K781" s="3"/>
      <c r="M781" s="3"/>
      <c r="P781" s="2"/>
    </row>
    <row r="782" customFormat="false" ht="13.8" hidden="false" customHeight="false" outlineLevel="0" collapsed="false">
      <c r="K782" s="3"/>
      <c r="M782" s="3"/>
      <c r="P782" s="2"/>
    </row>
    <row r="783" customFormat="false" ht="13.8" hidden="false" customHeight="false" outlineLevel="0" collapsed="false">
      <c r="K783" s="3"/>
      <c r="M783" s="3"/>
      <c r="P783" s="2"/>
    </row>
    <row r="784" customFormat="false" ht="13.8" hidden="false" customHeight="false" outlineLevel="0" collapsed="false">
      <c r="K784" s="3"/>
      <c r="M784" s="3"/>
      <c r="P784" s="2"/>
    </row>
    <row r="785" customFormat="false" ht="13.8" hidden="false" customHeight="false" outlineLevel="0" collapsed="false">
      <c r="K785" s="3"/>
      <c r="M785" s="3"/>
      <c r="P785" s="2"/>
    </row>
    <row r="786" customFormat="false" ht="13.8" hidden="false" customHeight="false" outlineLevel="0" collapsed="false">
      <c r="K786" s="3"/>
      <c r="M786" s="3"/>
      <c r="P786" s="2"/>
    </row>
    <row r="787" customFormat="false" ht="13.8" hidden="false" customHeight="false" outlineLevel="0" collapsed="false">
      <c r="K787" s="3"/>
      <c r="M787" s="3"/>
      <c r="P787" s="2"/>
    </row>
    <row r="788" customFormat="false" ht="13.8" hidden="false" customHeight="false" outlineLevel="0" collapsed="false">
      <c r="K788" s="3"/>
      <c r="M788" s="3"/>
      <c r="P788" s="2"/>
    </row>
    <row r="789" customFormat="false" ht="13.8" hidden="false" customHeight="false" outlineLevel="0" collapsed="false">
      <c r="K789" s="3"/>
      <c r="M789" s="3"/>
      <c r="P789" s="2"/>
    </row>
    <row r="790" customFormat="false" ht="13.8" hidden="false" customHeight="false" outlineLevel="0" collapsed="false">
      <c r="K790" s="3"/>
      <c r="M790" s="3"/>
      <c r="P790" s="2"/>
    </row>
    <row r="791" customFormat="false" ht="13.8" hidden="false" customHeight="false" outlineLevel="0" collapsed="false">
      <c r="K791" s="3"/>
      <c r="M791" s="3"/>
      <c r="P791" s="2"/>
    </row>
    <row r="792" customFormat="false" ht="13.8" hidden="false" customHeight="false" outlineLevel="0" collapsed="false">
      <c r="K792" s="3"/>
      <c r="M792" s="3"/>
      <c r="P792" s="2"/>
    </row>
    <row r="793" customFormat="false" ht="13.8" hidden="false" customHeight="false" outlineLevel="0" collapsed="false">
      <c r="K793" s="3"/>
      <c r="M793" s="3"/>
      <c r="P793" s="2"/>
    </row>
    <row r="794" customFormat="false" ht="13.8" hidden="false" customHeight="false" outlineLevel="0" collapsed="false">
      <c r="K794" s="3"/>
      <c r="M794" s="3"/>
      <c r="P794" s="2"/>
    </row>
    <row r="795" customFormat="false" ht="13.8" hidden="false" customHeight="false" outlineLevel="0" collapsed="false">
      <c r="K795" s="3"/>
      <c r="M795" s="3"/>
      <c r="P795" s="2"/>
    </row>
    <row r="796" customFormat="false" ht="13.8" hidden="false" customHeight="false" outlineLevel="0" collapsed="false">
      <c r="K796" s="3"/>
      <c r="M796" s="3"/>
      <c r="P796" s="2"/>
    </row>
    <row r="797" customFormat="false" ht="13.8" hidden="false" customHeight="false" outlineLevel="0" collapsed="false">
      <c r="K797" s="3"/>
      <c r="M797" s="3"/>
      <c r="P797" s="2"/>
    </row>
    <row r="798" customFormat="false" ht="13.8" hidden="false" customHeight="false" outlineLevel="0" collapsed="false">
      <c r="K798" s="3"/>
      <c r="M798" s="3"/>
      <c r="P798" s="2"/>
    </row>
    <row r="799" customFormat="false" ht="13.8" hidden="false" customHeight="false" outlineLevel="0" collapsed="false">
      <c r="K799" s="3"/>
      <c r="M799" s="3"/>
      <c r="P799" s="2"/>
    </row>
    <row r="800" customFormat="false" ht="13.8" hidden="false" customHeight="false" outlineLevel="0" collapsed="false">
      <c r="K800" s="3"/>
      <c r="M800" s="3"/>
      <c r="P800" s="2"/>
    </row>
    <row r="801" customFormat="false" ht="13.8" hidden="false" customHeight="false" outlineLevel="0" collapsed="false">
      <c r="K801" s="3"/>
      <c r="M801" s="3"/>
      <c r="P801" s="2"/>
    </row>
    <row r="802" customFormat="false" ht="13.8" hidden="false" customHeight="false" outlineLevel="0" collapsed="false">
      <c r="K802" s="3"/>
      <c r="M802" s="3"/>
      <c r="P802" s="2"/>
    </row>
    <row r="803" customFormat="false" ht="13.8" hidden="false" customHeight="false" outlineLevel="0" collapsed="false">
      <c r="K803" s="3"/>
      <c r="M803" s="3"/>
      <c r="P803" s="2"/>
    </row>
    <row r="804" customFormat="false" ht="13.8" hidden="false" customHeight="false" outlineLevel="0" collapsed="false">
      <c r="K804" s="3"/>
      <c r="M804" s="3"/>
      <c r="P804" s="2"/>
    </row>
    <row r="805" customFormat="false" ht="13.8" hidden="false" customHeight="false" outlineLevel="0" collapsed="false">
      <c r="K805" s="3"/>
      <c r="M805" s="3"/>
      <c r="P805" s="2"/>
    </row>
    <row r="806" customFormat="false" ht="13.8" hidden="false" customHeight="false" outlineLevel="0" collapsed="false">
      <c r="K806" s="3"/>
      <c r="M806" s="3"/>
      <c r="P806" s="2"/>
    </row>
    <row r="807" customFormat="false" ht="13.8" hidden="false" customHeight="false" outlineLevel="0" collapsed="false">
      <c r="K807" s="3"/>
      <c r="M807" s="3"/>
      <c r="P807" s="2"/>
    </row>
    <row r="808" customFormat="false" ht="13.8" hidden="false" customHeight="false" outlineLevel="0" collapsed="false">
      <c r="K808" s="3"/>
      <c r="M808" s="3"/>
      <c r="P808" s="2"/>
    </row>
    <row r="809" customFormat="false" ht="13.8" hidden="false" customHeight="false" outlineLevel="0" collapsed="false">
      <c r="K809" s="3"/>
      <c r="M809" s="3"/>
      <c r="P809" s="2"/>
    </row>
    <row r="810" customFormat="false" ht="13.8" hidden="false" customHeight="false" outlineLevel="0" collapsed="false">
      <c r="K810" s="3"/>
      <c r="M810" s="3"/>
      <c r="P810" s="2"/>
    </row>
    <row r="811" customFormat="false" ht="13.8" hidden="false" customHeight="false" outlineLevel="0" collapsed="false">
      <c r="K811" s="3"/>
      <c r="M811" s="3"/>
      <c r="P811" s="2"/>
    </row>
    <row r="812" customFormat="false" ht="13.8" hidden="false" customHeight="false" outlineLevel="0" collapsed="false">
      <c r="K812" s="3"/>
      <c r="M812" s="3"/>
      <c r="P812" s="2"/>
    </row>
    <row r="813" customFormat="false" ht="13.8" hidden="false" customHeight="false" outlineLevel="0" collapsed="false">
      <c r="K813" s="3"/>
      <c r="M813" s="3"/>
      <c r="P813" s="2"/>
    </row>
    <row r="814" customFormat="false" ht="13.8" hidden="false" customHeight="false" outlineLevel="0" collapsed="false">
      <c r="K814" s="3"/>
      <c r="M814" s="3"/>
      <c r="P814" s="2"/>
    </row>
    <row r="815" customFormat="false" ht="13.8" hidden="false" customHeight="false" outlineLevel="0" collapsed="false">
      <c r="K815" s="3"/>
      <c r="M815" s="3"/>
      <c r="P815" s="2"/>
    </row>
    <row r="816" customFormat="false" ht="13.8" hidden="false" customHeight="false" outlineLevel="0" collapsed="false">
      <c r="K816" s="3"/>
      <c r="M816" s="3"/>
      <c r="P816" s="2"/>
    </row>
    <row r="817" customFormat="false" ht="13.8" hidden="false" customHeight="false" outlineLevel="0" collapsed="false">
      <c r="K817" s="3"/>
      <c r="M817" s="3"/>
      <c r="P817" s="2"/>
    </row>
    <row r="818" customFormat="false" ht="13.8" hidden="false" customHeight="false" outlineLevel="0" collapsed="false">
      <c r="K818" s="3"/>
      <c r="M818" s="3"/>
      <c r="P818" s="2"/>
    </row>
    <row r="819" customFormat="false" ht="13.8" hidden="false" customHeight="false" outlineLevel="0" collapsed="false">
      <c r="K819" s="3"/>
      <c r="M819" s="3"/>
      <c r="P819" s="2"/>
    </row>
    <row r="820" customFormat="false" ht="13.8" hidden="false" customHeight="false" outlineLevel="0" collapsed="false">
      <c r="K820" s="3"/>
      <c r="M820" s="3"/>
      <c r="P820" s="2"/>
    </row>
    <row r="821" customFormat="false" ht="13.8" hidden="false" customHeight="false" outlineLevel="0" collapsed="false">
      <c r="K821" s="3"/>
      <c r="M821" s="3"/>
      <c r="P821" s="2"/>
    </row>
    <row r="822" customFormat="false" ht="13.8" hidden="false" customHeight="false" outlineLevel="0" collapsed="false">
      <c r="K822" s="3"/>
      <c r="M822" s="3"/>
      <c r="P822" s="2"/>
    </row>
    <row r="823" customFormat="false" ht="13.8" hidden="false" customHeight="false" outlineLevel="0" collapsed="false">
      <c r="K823" s="3"/>
      <c r="M823" s="3"/>
      <c r="P823" s="2"/>
    </row>
    <row r="824" customFormat="false" ht="13.8" hidden="false" customHeight="false" outlineLevel="0" collapsed="false">
      <c r="K824" s="3"/>
      <c r="M824" s="3"/>
      <c r="P824" s="2"/>
    </row>
    <row r="825" customFormat="false" ht="13.8" hidden="false" customHeight="false" outlineLevel="0" collapsed="false">
      <c r="K825" s="3"/>
      <c r="M825" s="3"/>
      <c r="P825" s="2"/>
    </row>
    <row r="826" customFormat="false" ht="13.8" hidden="false" customHeight="false" outlineLevel="0" collapsed="false">
      <c r="K826" s="3"/>
      <c r="M826" s="3"/>
      <c r="P826" s="2"/>
    </row>
    <row r="827" customFormat="false" ht="13.8" hidden="false" customHeight="false" outlineLevel="0" collapsed="false">
      <c r="K827" s="3"/>
      <c r="M827" s="3"/>
      <c r="P827" s="2"/>
    </row>
    <row r="828" customFormat="false" ht="13.8" hidden="false" customHeight="false" outlineLevel="0" collapsed="false">
      <c r="K828" s="3"/>
      <c r="M828" s="3"/>
      <c r="P828" s="2"/>
    </row>
    <row r="829" customFormat="false" ht="13.8" hidden="false" customHeight="false" outlineLevel="0" collapsed="false">
      <c r="K829" s="3"/>
      <c r="M829" s="3"/>
      <c r="P829" s="2"/>
    </row>
    <row r="830" customFormat="false" ht="13.8" hidden="false" customHeight="false" outlineLevel="0" collapsed="false">
      <c r="K830" s="3"/>
      <c r="M830" s="3"/>
      <c r="P830" s="2"/>
    </row>
    <row r="831" customFormat="false" ht="13.8" hidden="false" customHeight="false" outlineLevel="0" collapsed="false">
      <c r="K831" s="3"/>
      <c r="M831" s="3"/>
      <c r="P831" s="2"/>
    </row>
    <row r="832" customFormat="false" ht="13.8" hidden="false" customHeight="false" outlineLevel="0" collapsed="false">
      <c r="K832" s="3"/>
      <c r="M832" s="3"/>
      <c r="P832" s="2"/>
    </row>
    <row r="833" customFormat="false" ht="13.8" hidden="false" customHeight="false" outlineLevel="0" collapsed="false">
      <c r="K833" s="3"/>
      <c r="M833" s="3"/>
      <c r="P833" s="2"/>
    </row>
    <row r="834" customFormat="false" ht="13.8" hidden="false" customHeight="false" outlineLevel="0" collapsed="false">
      <c r="K834" s="3"/>
      <c r="M834" s="3"/>
      <c r="P834" s="2"/>
    </row>
    <row r="835" customFormat="false" ht="13.8" hidden="false" customHeight="false" outlineLevel="0" collapsed="false">
      <c r="K835" s="3"/>
      <c r="M835" s="3"/>
      <c r="P835" s="2"/>
    </row>
    <row r="836" customFormat="false" ht="13.8" hidden="false" customHeight="false" outlineLevel="0" collapsed="false">
      <c r="K836" s="3"/>
      <c r="M836" s="3"/>
      <c r="P836" s="2"/>
    </row>
    <row r="837" customFormat="false" ht="13.8" hidden="false" customHeight="false" outlineLevel="0" collapsed="false">
      <c r="K837" s="3"/>
      <c r="M837" s="3"/>
      <c r="P837" s="2"/>
    </row>
    <row r="838" customFormat="false" ht="13.8" hidden="false" customHeight="false" outlineLevel="0" collapsed="false">
      <c r="K838" s="3"/>
      <c r="M838" s="3"/>
      <c r="P838" s="2"/>
    </row>
    <row r="839" customFormat="false" ht="13.8" hidden="false" customHeight="false" outlineLevel="0" collapsed="false">
      <c r="K839" s="3"/>
      <c r="M839" s="3"/>
      <c r="P839" s="2"/>
    </row>
    <row r="840" customFormat="false" ht="13.8" hidden="false" customHeight="false" outlineLevel="0" collapsed="false">
      <c r="K840" s="3"/>
      <c r="M840" s="3"/>
      <c r="P840" s="2"/>
    </row>
    <row r="841" customFormat="false" ht="13.8" hidden="false" customHeight="false" outlineLevel="0" collapsed="false">
      <c r="K841" s="3"/>
      <c r="M841" s="3"/>
      <c r="P841" s="2"/>
    </row>
    <row r="842" customFormat="false" ht="13.8" hidden="false" customHeight="false" outlineLevel="0" collapsed="false">
      <c r="K842" s="3"/>
      <c r="M842" s="3"/>
      <c r="P842" s="2"/>
    </row>
    <row r="843" customFormat="false" ht="13.8" hidden="false" customHeight="false" outlineLevel="0" collapsed="false">
      <c r="K843" s="3"/>
      <c r="M843" s="3"/>
      <c r="P843" s="2"/>
    </row>
    <row r="844" customFormat="false" ht="13.8" hidden="false" customHeight="false" outlineLevel="0" collapsed="false">
      <c r="K844" s="3"/>
      <c r="M844" s="3"/>
      <c r="P844" s="2"/>
    </row>
    <row r="845" customFormat="false" ht="13.8" hidden="false" customHeight="false" outlineLevel="0" collapsed="false">
      <c r="K845" s="3"/>
      <c r="M845" s="3"/>
      <c r="P845" s="2"/>
    </row>
    <row r="846" customFormat="false" ht="13.8" hidden="false" customHeight="false" outlineLevel="0" collapsed="false">
      <c r="K846" s="3"/>
      <c r="M846" s="3"/>
      <c r="P846" s="2"/>
    </row>
    <row r="847" customFormat="false" ht="13.8" hidden="false" customHeight="false" outlineLevel="0" collapsed="false">
      <c r="K847" s="3"/>
      <c r="M847" s="3"/>
      <c r="P847" s="2"/>
    </row>
    <row r="848" customFormat="false" ht="13.8" hidden="false" customHeight="false" outlineLevel="0" collapsed="false">
      <c r="K848" s="3"/>
      <c r="M848" s="3"/>
      <c r="P848" s="2"/>
    </row>
    <row r="849" customFormat="false" ht="13.8" hidden="false" customHeight="false" outlineLevel="0" collapsed="false">
      <c r="K849" s="3"/>
      <c r="M849" s="3"/>
      <c r="P849" s="2"/>
    </row>
    <row r="850" customFormat="false" ht="13.8" hidden="false" customHeight="false" outlineLevel="0" collapsed="false">
      <c r="K850" s="3"/>
      <c r="M850" s="3"/>
      <c r="P850" s="2"/>
    </row>
    <row r="851" customFormat="false" ht="13.8" hidden="false" customHeight="false" outlineLevel="0" collapsed="false">
      <c r="K851" s="3"/>
      <c r="M851" s="3"/>
      <c r="P851" s="2"/>
    </row>
    <row r="852" customFormat="false" ht="13.8" hidden="false" customHeight="false" outlineLevel="0" collapsed="false">
      <c r="K852" s="3"/>
      <c r="M852" s="3"/>
      <c r="P852" s="2"/>
    </row>
    <row r="853" customFormat="false" ht="13.8" hidden="false" customHeight="false" outlineLevel="0" collapsed="false">
      <c r="K853" s="3"/>
      <c r="M853" s="3"/>
      <c r="P853" s="2"/>
    </row>
    <row r="854" customFormat="false" ht="13.8" hidden="false" customHeight="false" outlineLevel="0" collapsed="false">
      <c r="K854" s="3"/>
      <c r="M854" s="3"/>
      <c r="P854" s="2"/>
    </row>
    <row r="855" customFormat="false" ht="13.8" hidden="false" customHeight="false" outlineLevel="0" collapsed="false">
      <c r="K855" s="3"/>
      <c r="M855" s="3"/>
      <c r="P855" s="2"/>
    </row>
    <row r="856" customFormat="false" ht="13.8" hidden="false" customHeight="false" outlineLevel="0" collapsed="false">
      <c r="K856" s="3"/>
      <c r="M856" s="3"/>
      <c r="P856" s="2"/>
    </row>
    <row r="857" customFormat="false" ht="13.8" hidden="false" customHeight="false" outlineLevel="0" collapsed="false">
      <c r="K857" s="3"/>
      <c r="M857" s="3"/>
      <c r="P857" s="2"/>
    </row>
    <row r="858" customFormat="false" ht="13.8" hidden="false" customHeight="false" outlineLevel="0" collapsed="false">
      <c r="K858" s="3"/>
      <c r="M858" s="3"/>
      <c r="P858" s="2"/>
    </row>
    <row r="859" customFormat="false" ht="13.8" hidden="false" customHeight="false" outlineLevel="0" collapsed="false">
      <c r="K859" s="3"/>
      <c r="M859" s="3"/>
      <c r="P859" s="2"/>
    </row>
    <row r="860" customFormat="false" ht="13.8" hidden="false" customHeight="false" outlineLevel="0" collapsed="false">
      <c r="K860" s="3"/>
      <c r="M860" s="3"/>
      <c r="P860" s="2"/>
    </row>
    <row r="861" customFormat="false" ht="13.8" hidden="false" customHeight="false" outlineLevel="0" collapsed="false">
      <c r="K861" s="3"/>
      <c r="M861" s="3"/>
      <c r="P861" s="2"/>
    </row>
    <row r="862" customFormat="false" ht="13.8" hidden="false" customHeight="false" outlineLevel="0" collapsed="false">
      <c r="K862" s="3"/>
      <c r="M862" s="3"/>
      <c r="P862" s="2"/>
    </row>
    <row r="863" customFormat="false" ht="13.8" hidden="false" customHeight="false" outlineLevel="0" collapsed="false">
      <c r="K863" s="3"/>
      <c r="M863" s="3"/>
      <c r="P863" s="2"/>
    </row>
    <row r="864" customFormat="false" ht="13.8" hidden="false" customHeight="false" outlineLevel="0" collapsed="false">
      <c r="K864" s="3"/>
      <c r="M864" s="3"/>
      <c r="P864" s="2"/>
    </row>
    <row r="865" customFormat="false" ht="13.8" hidden="false" customHeight="false" outlineLevel="0" collapsed="false">
      <c r="K865" s="3"/>
      <c r="M865" s="3"/>
      <c r="P865" s="2"/>
    </row>
    <row r="866" customFormat="false" ht="13.8" hidden="false" customHeight="false" outlineLevel="0" collapsed="false">
      <c r="K866" s="3"/>
      <c r="M866" s="3"/>
      <c r="P866" s="2"/>
    </row>
    <row r="867" customFormat="false" ht="13.8" hidden="false" customHeight="false" outlineLevel="0" collapsed="false">
      <c r="K867" s="3"/>
      <c r="M867" s="3"/>
      <c r="P867" s="2"/>
    </row>
    <row r="868" customFormat="false" ht="13.8" hidden="false" customHeight="false" outlineLevel="0" collapsed="false">
      <c r="K868" s="3"/>
      <c r="M868" s="3"/>
      <c r="P868" s="2"/>
    </row>
    <row r="869" customFormat="false" ht="13.8" hidden="false" customHeight="false" outlineLevel="0" collapsed="false">
      <c r="K869" s="3"/>
      <c r="M869" s="3"/>
      <c r="P869" s="2"/>
    </row>
    <row r="870" customFormat="false" ht="13.8" hidden="false" customHeight="false" outlineLevel="0" collapsed="false">
      <c r="K870" s="3"/>
      <c r="M870" s="3"/>
      <c r="P870" s="2"/>
    </row>
    <row r="871" customFormat="false" ht="13.8" hidden="false" customHeight="false" outlineLevel="0" collapsed="false">
      <c r="K871" s="3"/>
      <c r="M871" s="3"/>
      <c r="P871" s="2"/>
    </row>
    <row r="872" customFormat="false" ht="13.8" hidden="false" customHeight="false" outlineLevel="0" collapsed="false">
      <c r="K872" s="3"/>
      <c r="M872" s="3"/>
      <c r="P872" s="2"/>
    </row>
    <row r="873" customFormat="false" ht="13.8" hidden="false" customHeight="false" outlineLevel="0" collapsed="false">
      <c r="K873" s="3"/>
      <c r="M873" s="3"/>
      <c r="P873" s="2"/>
    </row>
    <row r="874" customFormat="false" ht="13.8" hidden="false" customHeight="false" outlineLevel="0" collapsed="false">
      <c r="K874" s="3"/>
      <c r="M874" s="3"/>
      <c r="P874" s="2"/>
    </row>
    <row r="875" customFormat="false" ht="13.8" hidden="false" customHeight="false" outlineLevel="0" collapsed="false">
      <c r="K875" s="3"/>
      <c r="M875" s="3"/>
      <c r="P875" s="2"/>
    </row>
    <row r="876" customFormat="false" ht="13.8" hidden="false" customHeight="false" outlineLevel="0" collapsed="false">
      <c r="K876" s="3"/>
      <c r="M876" s="3"/>
      <c r="P876" s="2"/>
    </row>
    <row r="877" customFormat="false" ht="13.8" hidden="false" customHeight="false" outlineLevel="0" collapsed="false">
      <c r="K877" s="3"/>
      <c r="M877" s="3"/>
      <c r="P877" s="2"/>
    </row>
    <row r="878" customFormat="false" ht="13.8" hidden="false" customHeight="false" outlineLevel="0" collapsed="false">
      <c r="K878" s="3"/>
      <c r="M878" s="3"/>
      <c r="P878" s="2"/>
    </row>
    <row r="879" customFormat="false" ht="13.8" hidden="false" customHeight="false" outlineLevel="0" collapsed="false">
      <c r="K879" s="3"/>
      <c r="M879" s="3"/>
      <c r="P879" s="2"/>
    </row>
    <row r="880" customFormat="false" ht="13.8" hidden="false" customHeight="false" outlineLevel="0" collapsed="false">
      <c r="K880" s="3"/>
      <c r="M880" s="3"/>
      <c r="P880" s="2"/>
    </row>
    <row r="881" customFormat="false" ht="13.8" hidden="false" customHeight="false" outlineLevel="0" collapsed="false">
      <c r="K881" s="3"/>
      <c r="M881" s="3"/>
      <c r="P881" s="2"/>
    </row>
    <row r="882" customFormat="false" ht="13.8" hidden="false" customHeight="false" outlineLevel="0" collapsed="false">
      <c r="K882" s="3"/>
      <c r="M882" s="3"/>
      <c r="P882" s="2"/>
    </row>
    <row r="883" customFormat="false" ht="13.8" hidden="false" customHeight="false" outlineLevel="0" collapsed="false">
      <c r="K883" s="3"/>
      <c r="M883" s="3"/>
      <c r="P883" s="2"/>
    </row>
    <row r="884" customFormat="false" ht="13.8" hidden="false" customHeight="false" outlineLevel="0" collapsed="false">
      <c r="K884" s="3"/>
      <c r="M884" s="3"/>
      <c r="P884" s="2"/>
    </row>
    <row r="885" customFormat="false" ht="13.8" hidden="false" customHeight="false" outlineLevel="0" collapsed="false">
      <c r="K885" s="3"/>
      <c r="M885" s="3"/>
      <c r="P885" s="2"/>
    </row>
    <row r="886" customFormat="false" ht="13.8" hidden="false" customHeight="false" outlineLevel="0" collapsed="false">
      <c r="K886" s="3"/>
      <c r="M886" s="3"/>
      <c r="P886" s="2"/>
    </row>
    <row r="887" customFormat="false" ht="13.8" hidden="false" customHeight="false" outlineLevel="0" collapsed="false">
      <c r="K887" s="3"/>
      <c r="M887" s="3"/>
      <c r="P887" s="2"/>
    </row>
    <row r="888" customFormat="false" ht="13.8" hidden="false" customHeight="false" outlineLevel="0" collapsed="false">
      <c r="K888" s="3"/>
      <c r="M888" s="3"/>
      <c r="P888" s="2"/>
    </row>
    <row r="889" customFormat="false" ht="13.8" hidden="false" customHeight="false" outlineLevel="0" collapsed="false">
      <c r="K889" s="3"/>
      <c r="M889" s="3"/>
      <c r="P889" s="2"/>
    </row>
    <row r="890" customFormat="false" ht="13.8" hidden="false" customHeight="false" outlineLevel="0" collapsed="false">
      <c r="K890" s="3"/>
      <c r="M890" s="3"/>
      <c r="P890" s="2"/>
    </row>
    <row r="891" customFormat="false" ht="13.8" hidden="false" customHeight="false" outlineLevel="0" collapsed="false">
      <c r="K891" s="3"/>
      <c r="M891" s="3"/>
      <c r="P891" s="2"/>
    </row>
    <row r="892" customFormat="false" ht="13.8" hidden="false" customHeight="false" outlineLevel="0" collapsed="false">
      <c r="K892" s="3"/>
      <c r="M892" s="3"/>
      <c r="P892" s="2"/>
    </row>
    <row r="893" customFormat="false" ht="13.8" hidden="false" customHeight="false" outlineLevel="0" collapsed="false">
      <c r="K893" s="3"/>
      <c r="M893" s="3"/>
      <c r="P893" s="2"/>
    </row>
    <row r="894" customFormat="false" ht="13.8" hidden="false" customHeight="false" outlineLevel="0" collapsed="false">
      <c r="K894" s="3"/>
      <c r="M894" s="3"/>
      <c r="P894" s="2"/>
    </row>
    <row r="895" customFormat="false" ht="13.8" hidden="false" customHeight="false" outlineLevel="0" collapsed="false">
      <c r="K895" s="3"/>
      <c r="M895" s="3"/>
      <c r="P895" s="2"/>
    </row>
    <row r="896" customFormat="false" ht="13.8" hidden="false" customHeight="false" outlineLevel="0" collapsed="false">
      <c r="K896" s="3"/>
      <c r="M896" s="3"/>
      <c r="P896" s="2"/>
    </row>
    <row r="897" customFormat="false" ht="13.8" hidden="false" customHeight="false" outlineLevel="0" collapsed="false">
      <c r="K897" s="3"/>
      <c r="M897" s="3"/>
      <c r="P897" s="2"/>
    </row>
    <row r="898" customFormat="false" ht="13.8" hidden="false" customHeight="false" outlineLevel="0" collapsed="false">
      <c r="K898" s="3"/>
      <c r="M898" s="3"/>
      <c r="P898" s="2"/>
    </row>
    <row r="899" customFormat="false" ht="13.8" hidden="false" customHeight="false" outlineLevel="0" collapsed="false">
      <c r="K899" s="3"/>
      <c r="M899" s="3"/>
      <c r="P899" s="2"/>
    </row>
    <row r="900" customFormat="false" ht="13.8" hidden="false" customHeight="false" outlineLevel="0" collapsed="false">
      <c r="K900" s="3"/>
      <c r="M900" s="3"/>
      <c r="P900" s="2"/>
    </row>
    <row r="901" customFormat="false" ht="13.8" hidden="false" customHeight="false" outlineLevel="0" collapsed="false">
      <c r="K901" s="3"/>
      <c r="M901" s="3"/>
      <c r="P901" s="2"/>
    </row>
    <row r="902" customFormat="false" ht="13.8" hidden="false" customHeight="false" outlineLevel="0" collapsed="false">
      <c r="K902" s="3"/>
      <c r="M902" s="3"/>
      <c r="P902" s="2"/>
    </row>
    <row r="903" customFormat="false" ht="13.8" hidden="false" customHeight="false" outlineLevel="0" collapsed="false">
      <c r="K903" s="3"/>
      <c r="M903" s="3"/>
      <c r="P903" s="2"/>
    </row>
    <row r="904" customFormat="false" ht="13.8" hidden="false" customHeight="false" outlineLevel="0" collapsed="false">
      <c r="K904" s="3"/>
      <c r="M904" s="3"/>
      <c r="P904" s="2"/>
    </row>
    <row r="905" customFormat="false" ht="13.8" hidden="false" customHeight="false" outlineLevel="0" collapsed="false">
      <c r="K905" s="3"/>
      <c r="M905" s="3"/>
      <c r="P905" s="2"/>
    </row>
    <row r="906" customFormat="false" ht="13.8" hidden="false" customHeight="false" outlineLevel="0" collapsed="false">
      <c r="K906" s="3"/>
      <c r="M906" s="3"/>
      <c r="P906" s="2"/>
    </row>
    <row r="907" customFormat="false" ht="13.8" hidden="false" customHeight="false" outlineLevel="0" collapsed="false">
      <c r="K907" s="3"/>
      <c r="M907" s="3"/>
      <c r="P907" s="2"/>
    </row>
    <row r="908" customFormat="false" ht="13.8" hidden="false" customHeight="false" outlineLevel="0" collapsed="false">
      <c r="K908" s="3"/>
      <c r="M908" s="3"/>
      <c r="P908" s="2"/>
    </row>
    <row r="909" customFormat="false" ht="13.8" hidden="false" customHeight="false" outlineLevel="0" collapsed="false">
      <c r="K909" s="3"/>
      <c r="M909" s="3"/>
      <c r="P909" s="2"/>
    </row>
    <row r="910" customFormat="false" ht="13.8" hidden="false" customHeight="false" outlineLevel="0" collapsed="false">
      <c r="K910" s="3"/>
      <c r="M910" s="3"/>
      <c r="P910" s="2"/>
    </row>
    <row r="911" customFormat="false" ht="13.8" hidden="false" customHeight="false" outlineLevel="0" collapsed="false">
      <c r="K911" s="3"/>
      <c r="M911" s="3"/>
      <c r="P911" s="2"/>
    </row>
    <row r="912" customFormat="false" ht="13.8" hidden="false" customHeight="false" outlineLevel="0" collapsed="false">
      <c r="K912" s="3"/>
      <c r="M912" s="3"/>
      <c r="P912" s="2"/>
    </row>
    <row r="913" customFormat="false" ht="13.8" hidden="false" customHeight="false" outlineLevel="0" collapsed="false">
      <c r="K913" s="3"/>
      <c r="M913" s="3"/>
      <c r="P913" s="2"/>
    </row>
    <row r="914" customFormat="false" ht="13.8" hidden="false" customHeight="false" outlineLevel="0" collapsed="false">
      <c r="K914" s="3"/>
      <c r="M914" s="3"/>
      <c r="P914" s="2"/>
    </row>
    <row r="915" customFormat="false" ht="13.8" hidden="false" customHeight="false" outlineLevel="0" collapsed="false">
      <c r="K915" s="3"/>
      <c r="M915" s="3"/>
      <c r="P915" s="2"/>
    </row>
    <row r="916" customFormat="false" ht="13.8" hidden="false" customHeight="false" outlineLevel="0" collapsed="false">
      <c r="K916" s="3"/>
      <c r="M916" s="3"/>
      <c r="P916" s="2"/>
    </row>
    <row r="917" customFormat="false" ht="13.8" hidden="false" customHeight="false" outlineLevel="0" collapsed="false">
      <c r="K917" s="3"/>
      <c r="M917" s="3"/>
      <c r="P917" s="2"/>
    </row>
    <row r="918" customFormat="false" ht="13.8" hidden="false" customHeight="false" outlineLevel="0" collapsed="false">
      <c r="K918" s="3"/>
      <c r="M918" s="3"/>
      <c r="P918" s="2"/>
    </row>
    <row r="919" customFormat="false" ht="13.8" hidden="false" customHeight="false" outlineLevel="0" collapsed="false">
      <c r="K919" s="3"/>
      <c r="M919" s="3"/>
      <c r="P919" s="2"/>
    </row>
    <row r="920" customFormat="false" ht="13.8" hidden="false" customHeight="false" outlineLevel="0" collapsed="false">
      <c r="K920" s="3"/>
      <c r="M920" s="3"/>
      <c r="P920" s="2"/>
    </row>
    <row r="921" customFormat="false" ht="13.8" hidden="false" customHeight="false" outlineLevel="0" collapsed="false">
      <c r="K921" s="3"/>
      <c r="M921" s="3"/>
      <c r="P921" s="2"/>
    </row>
    <row r="922" customFormat="false" ht="13.8" hidden="false" customHeight="false" outlineLevel="0" collapsed="false">
      <c r="K922" s="3"/>
      <c r="M922" s="3"/>
      <c r="P922" s="2"/>
    </row>
    <row r="923" customFormat="false" ht="13.8" hidden="false" customHeight="false" outlineLevel="0" collapsed="false">
      <c r="K923" s="3"/>
      <c r="M923" s="3"/>
      <c r="P923" s="2"/>
    </row>
    <row r="924" customFormat="false" ht="13.8" hidden="false" customHeight="false" outlineLevel="0" collapsed="false">
      <c r="K924" s="3"/>
      <c r="M924" s="3"/>
      <c r="P924" s="2"/>
    </row>
    <row r="925" customFormat="false" ht="13.8" hidden="false" customHeight="false" outlineLevel="0" collapsed="false">
      <c r="K925" s="3"/>
      <c r="M925" s="3"/>
      <c r="P925" s="2"/>
    </row>
    <row r="926" customFormat="false" ht="13.8" hidden="false" customHeight="false" outlineLevel="0" collapsed="false">
      <c r="K926" s="3"/>
      <c r="M926" s="3"/>
      <c r="P926" s="2"/>
    </row>
    <row r="927" customFormat="false" ht="13.8" hidden="false" customHeight="false" outlineLevel="0" collapsed="false">
      <c r="K927" s="3"/>
      <c r="M927" s="3"/>
      <c r="P927" s="2"/>
    </row>
    <row r="928" customFormat="false" ht="13.8" hidden="false" customHeight="false" outlineLevel="0" collapsed="false">
      <c r="K928" s="3"/>
      <c r="M928" s="3"/>
      <c r="P928" s="2"/>
    </row>
    <row r="929" customFormat="false" ht="13.8" hidden="false" customHeight="false" outlineLevel="0" collapsed="false">
      <c r="K929" s="3"/>
      <c r="M929" s="3"/>
      <c r="P929" s="2"/>
    </row>
    <row r="930" customFormat="false" ht="13.8" hidden="false" customHeight="false" outlineLevel="0" collapsed="false">
      <c r="K930" s="3"/>
      <c r="M930" s="3"/>
      <c r="P930" s="2"/>
    </row>
    <row r="931" customFormat="false" ht="13.8" hidden="false" customHeight="false" outlineLevel="0" collapsed="false">
      <c r="K931" s="3"/>
      <c r="M931" s="3"/>
      <c r="P931" s="2"/>
    </row>
    <row r="932" customFormat="false" ht="13.8" hidden="false" customHeight="false" outlineLevel="0" collapsed="false">
      <c r="K932" s="3"/>
      <c r="M932" s="3"/>
      <c r="P932" s="2"/>
    </row>
    <row r="933" customFormat="false" ht="13.8" hidden="false" customHeight="false" outlineLevel="0" collapsed="false">
      <c r="K933" s="3"/>
      <c r="M933" s="3"/>
      <c r="P933" s="2"/>
    </row>
    <row r="934" customFormat="false" ht="13.8" hidden="false" customHeight="false" outlineLevel="0" collapsed="false">
      <c r="K934" s="3"/>
      <c r="M934" s="3"/>
      <c r="P934" s="2"/>
    </row>
    <row r="935" customFormat="false" ht="13.8" hidden="false" customHeight="false" outlineLevel="0" collapsed="false">
      <c r="K935" s="3"/>
      <c r="M935" s="3"/>
      <c r="P935" s="2"/>
    </row>
    <row r="936" customFormat="false" ht="13.8" hidden="false" customHeight="false" outlineLevel="0" collapsed="false">
      <c r="K936" s="3"/>
      <c r="M936" s="3"/>
      <c r="P936" s="2"/>
    </row>
    <row r="937" customFormat="false" ht="13.8" hidden="false" customHeight="false" outlineLevel="0" collapsed="false">
      <c r="K937" s="3"/>
      <c r="M937" s="3"/>
      <c r="P937" s="2"/>
    </row>
    <row r="938" customFormat="false" ht="13.8" hidden="false" customHeight="false" outlineLevel="0" collapsed="false">
      <c r="K938" s="3"/>
      <c r="M938" s="3"/>
      <c r="P938" s="2"/>
    </row>
    <row r="939" customFormat="false" ht="13.8" hidden="false" customHeight="false" outlineLevel="0" collapsed="false">
      <c r="K939" s="3"/>
      <c r="M939" s="3"/>
      <c r="P939" s="2"/>
    </row>
    <row r="940" customFormat="false" ht="13.8" hidden="false" customHeight="false" outlineLevel="0" collapsed="false">
      <c r="K940" s="3"/>
      <c r="M940" s="3"/>
      <c r="P940" s="2"/>
    </row>
    <row r="941" customFormat="false" ht="13.8" hidden="false" customHeight="false" outlineLevel="0" collapsed="false">
      <c r="K941" s="3"/>
      <c r="M941" s="3"/>
      <c r="P941" s="2"/>
    </row>
    <row r="942" customFormat="false" ht="13.8" hidden="false" customHeight="false" outlineLevel="0" collapsed="false">
      <c r="K942" s="3"/>
      <c r="M942" s="3"/>
      <c r="P942" s="2"/>
    </row>
    <row r="943" customFormat="false" ht="13.8" hidden="false" customHeight="false" outlineLevel="0" collapsed="false">
      <c r="K943" s="3"/>
      <c r="M943" s="3"/>
      <c r="P943" s="2"/>
    </row>
    <row r="944" customFormat="false" ht="13.8" hidden="false" customHeight="false" outlineLevel="0" collapsed="false">
      <c r="K944" s="3"/>
      <c r="M944" s="3"/>
      <c r="P944" s="2"/>
    </row>
    <row r="945" customFormat="false" ht="13.8" hidden="false" customHeight="false" outlineLevel="0" collapsed="false">
      <c r="K945" s="3"/>
      <c r="M945" s="3"/>
      <c r="P945" s="2"/>
    </row>
    <row r="946" customFormat="false" ht="13.8" hidden="false" customHeight="false" outlineLevel="0" collapsed="false">
      <c r="K946" s="3"/>
      <c r="M946" s="3"/>
      <c r="P946" s="2"/>
    </row>
    <row r="947" customFormat="false" ht="13.8" hidden="false" customHeight="false" outlineLevel="0" collapsed="false">
      <c r="K947" s="3"/>
      <c r="M947" s="3"/>
      <c r="P947" s="2"/>
    </row>
    <row r="948" customFormat="false" ht="13.8" hidden="false" customHeight="false" outlineLevel="0" collapsed="false">
      <c r="K948" s="3"/>
      <c r="M948" s="3"/>
      <c r="P948" s="2"/>
    </row>
    <row r="949" customFormat="false" ht="13.8" hidden="false" customHeight="false" outlineLevel="0" collapsed="false">
      <c r="K949" s="3"/>
      <c r="M949" s="3"/>
      <c r="P949" s="2"/>
    </row>
    <row r="950" customFormat="false" ht="13.8" hidden="false" customHeight="false" outlineLevel="0" collapsed="false">
      <c r="K950" s="3"/>
      <c r="M950" s="3"/>
      <c r="P950" s="2"/>
    </row>
    <row r="951" customFormat="false" ht="13.8" hidden="false" customHeight="false" outlineLevel="0" collapsed="false">
      <c r="K951" s="3"/>
      <c r="M951" s="3"/>
      <c r="P951" s="2"/>
    </row>
    <row r="952" customFormat="false" ht="13.8" hidden="false" customHeight="false" outlineLevel="0" collapsed="false">
      <c r="K952" s="3"/>
      <c r="M952" s="3"/>
      <c r="P952" s="2"/>
    </row>
    <row r="953" customFormat="false" ht="13.8" hidden="false" customHeight="false" outlineLevel="0" collapsed="false">
      <c r="K953" s="3"/>
      <c r="M953" s="3"/>
      <c r="P953" s="2"/>
    </row>
    <row r="954" customFormat="false" ht="13.8" hidden="false" customHeight="false" outlineLevel="0" collapsed="false">
      <c r="K954" s="3"/>
      <c r="M954" s="3"/>
      <c r="P954" s="2"/>
    </row>
    <row r="955" customFormat="false" ht="13.8" hidden="false" customHeight="false" outlineLevel="0" collapsed="false">
      <c r="K955" s="3"/>
      <c r="M955" s="3"/>
      <c r="P955" s="2"/>
    </row>
    <row r="956" customFormat="false" ht="13.8" hidden="false" customHeight="false" outlineLevel="0" collapsed="false">
      <c r="K956" s="3"/>
      <c r="M956" s="3"/>
      <c r="P956" s="2"/>
    </row>
    <row r="957" customFormat="false" ht="13.8" hidden="false" customHeight="false" outlineLevel="0" collapsed="false">
      <c r="K957" s="3"/>
      <c r="M957" s="3"/>
      <c r="P957" s="2"/>
    </row>
    <row r="958" customFormat="false" ht="13.8" hidden="false" customHeight="false" outlineLevel="0" collapsed="false">
      <c r="K958" s="3"/>
      <c r="M958" s="3"/>
      <c r="P958" s="2"/>
    </row>
    <row r="959" customFormat="false" ht="13.8" hidden="false" customHeight="false" outlineLevel="0" collapsed="false">
      <c r="K959" s="3"/>
      <c r="M959" s="3"/>
      <c r="P959" s="2"/>
    </row>
    <row r="960" customFormat="false" ht="13.8" hidden="false" customHeight="false" outlineLevel="0" collapsed="false">
      <c r="K960" s="3"/>
      <c r="M960" s="3"/>
      <c r="P960" s="2"/>
    </row>
    <row r="961" customFormat="false" ht="13.8" hidden="false" customHeight="false" outlineLevel="0" collapsed="false">
      <c r="K961" s="3"/>
      <c r="M961" s="3"/>
      <c r="P961" s="2"/>
    </row>
    <row r="962" customFormat="false" ht="13.8" hidden="false" customHeight="false" outlineLevel="0" collapsed="false">
      <c r="K962" s="3"/>
      <c r="M962" s="3"/>
      <c r="P962" s="2"/>
    </row>
    <row r="963" customFormat="false" ht="13.8" hidden="false" customHeight="false" outlineLevel="0" collapsed="false">
      <c r="K963" s="3"/>
      <c r="M963" s="3"/>
      <c r="P963" s="2"/>
    </row>
    <row r="964" customFormat="false" ht="13.8" hidden="false" customHeight="false" outlineLevel="0" collapsed="false">
      <c r="K964" s="3"/>
      <c r="M964" s="3"/>
      <c r="P964" s="2"/>
    </row>
    <row r="965" customFormat="false" ht="13.8" hidden="false" customHeight="false" outlineLevel="0" collapsed="false">
      <c r="K965" s="3"/>
      <c r="M965" s="3"/>
      <c r="P965" s="2"/>
    </row>
    <row r="966" customFormat="false" ht="13.8" hidden="false" customHeight="false" outlineLevel="0" collapsed="false">
      <c r="K966" s="3"/>
      <c r="M966" s="3"/>
      <c r="P966" s="2"/>
    </row>
    <row r="967" customFormat="false" ht="13.8" hidden="false" customHeight="false" outlineLevel="0" collapsed="false">
      <c r="K967" s="3"/>
      <c r="M967" s="3"/>
      <c r="P967" s="2"/>
    </row>
    <row r="968" customFormat="false" ht="13.8" hidden="false" customHeight="false" outlineLevel="0" collapsed="false">
      <c r="K968" s="3"/>
      <c r="M968" s="3"/>
      <c r="P968" s="2"/>
    </row>
    <row r="969" customFormat="false" ht="13.8" hidden="false" customHeight="false" outlineLevel="0" collapsed="false">
      <c r="K969" s="3"/>
      <c r="M969" s="3"/>
      <c r="P969" s="2"/>
    </row>
    <row r="970" customFormat="false" ht="13.8" hidden="false" customHeight="false" outlineLevel="0" collapsed="false">
      <c r="K970" s="3"/>
      <c r="M970" s="3"/>
      <c r="P970" s="2"/>
    </row>
    <row r="971" customFormat="false" ht="13.8" hidden="false" customHeight="false" outlineLevel="0" collapsed="false">
      <c r="K971" s="3"/>
      <c r="M971" s="3"/>
      <c r="P971" s="2"/>
    </row>
    <row r="972" customFormat="false" ht="13.8" hidden="false" customHeight="false" outlineLevel="0" collapsed="false">
      <c r="K972" s="3"/>
      <c r="M972" s="3"/>
      <c r="P972" s="2"/>
    </row>
    <row r="973" customFormat="false" ht="13.8" hidden="false" customHeight="false" outlineLevel="0" collapsed="false">
      <c r="K973" s="3"/>
      <c r="M973" s="3"/>
      <c r="P973" s="2"/>
    </row>
    <row r="974" customFormat="false" ht="13.8" hidden="false" customHeight="false" outlineLevel="0" collapsed="false">
      <c r="K974" s="3"/>
      <c r="M974" s="3"/>
      <c r="P974" s="2"/>
    </row>
    <row r="975" customFormat="false" ht="13.8" hidden="false" customHeight="false" outlineLevel="0" collapsed="false">
      <c r="K975" s="3"/>
      <c r="M975" s="3"/>
      <c r="P975" s="2"/>
    </row>
    <row r="976" customFormat="false" ht="13.8" hidden="false" customHeight="false" outlineLevel="0" collapsed="false">
      <c r="K976" s="3"/>
      <c r="M976" s="3"/>
      <c r="P976" s="2"/>
    </row>
    <row r="977" customFormat="false" ht="13.8" hidden="false" customHeight="false" outlineLevel="0" collapsed="false">
      <c r="K977" s="3"/>
      <c r="M977" s="3"/>
      <c r="P977" s="2"/>
    </row>
    <row r="978" customFormat="false" ht="13.8" hidden="false" customHeight="false" outlineLevel="0" collapsed="false">
      <c r="K978" s="3"/>
      <c r="M978" s="3"/>
      <c r="P978" s="2"/>
    </row>
    <row r="979" customFormat="false" ht="13.8" hidden="false" customHeight="false" outlineLevel="0" collapsed="false">
      <c r="K979" s="3"/>
      <c r="M979" s="3"/>
      <c r="P979" s="2"/>
    </row>
    <row r="980" customFormat="false" ht="13.8" hidden="false" customHeight="false" outlineLevel="0" collapsed="false">
      <c r="K980" s="3"/>
      <c r="M980" s="3"/>
      <c r="P980" s="2"/>
    </row>
    <row r="981" customFormat="false" ht="13.8" hidden="false" customHeight="false" outlineLevel="0" collapsed="false">
      <c r="K981" s="3"/>
      <c r="M981" s="3"/>
      <c r="P981" s="2"/>
    </row>
    <row r="982" customFormat="false" ht="13.8" hidden="false" customHeight="false" outlineLevel="0" collapsed="false">
      <c r="K982" s="3"/>
      <c r="M982" s="3"/>
      <c r="P982" s="2"/>
    </row>
    <row r="983" customFormat="false" ht="13.8" hidden="false" customHeight="false" outlineLevel="0" collapsed="false">
      <c r="K983" s="3"/>
      <c r="M983" s="3"/>
      <c r="P983" s="2"/>
    </row>
    <row r="984" customFormat="false" ht="13.8" hidden="false" customHeight="false" outlineLevel="0" collapsed="false">
      <c r="K984" s="3"/>
      <c r="M984" s="3"/>
      <c r="P984" s="2"/>
    </row>
    <row r="985" customFormat="false" ht="13.8" hidden="false" customHeight="false" outlineLevel="0" collapsed="false">
      <c r="K985" s="3"/>
      <c r="M985" s="3"/>
      <c r="P985" s="2"/>
    </row>
    <row r="986" customFormat="false" ht="13.8" hidden="false" customHeight="false" outlineLevel="0" collapsed="false">
      <c r="K986" s="3"/>
      <c r="M986" s="3"/>
      <c r="P986" s="2"/>
    </row>
    <row r="987" customFormat="false" ht="13.8" hidden="false" customHeight="false" outlineLevel="0" collapsed="false">
      <c r="K987" s="3"/>
      <c r="M987" s="3"/>
      <c r="P987" s="2"/>
    </row>
    <row r="988" customFormat="false" ht="13.8" hidden="false" customHeight="false" outlineLevel="0" collapsed="false">
      <c r="K988" s="3"/>
      <c r="M988" s="3"/>
      <c r="P988" s="2"/>
    </row>
    <row r="989" customFormat="false" ht="13.8" hidden="false" customHeight="false" outlineLevel="0" collapsed="false">
      <c r="K989" s="3"/>
      <c r="M989" s="3"/>
      <c r="P989" s="2"/>
    </row>
    <row r="990" customFormat="false" ht="13.8" hidden="false" customHeight="false" outlineLevel="0" collapsed="false">
      <c r="K990" s="3"/>
      <c r="M990" s="3"/>
      <c r="P990" s="2"/>
    </row>
    <row r="991" customFormat="false" ht="13.8" hidden="false" customHeight="false" outlineLevel="0" collapsed="false">
      <c r="K991" s="3"/>
      <c r="M991" s="3"/>
      <c r="P991" s="2"/>
    </row>
    <row r="992" customFormat="false" ht="13.8" hidden="false" customHeight="false" outlineLevel="0" collapsed="false">
      <c r="K992" s="3"/>
      <c r="M992" s="3"/>
      <c r="P992" s="2"/>
    </row>
    <row r="993" customFormat="false" ht="13.8" hidden="false" customHeight="false" outlineLevel="0" collapsed="false">
      <c r="K993" s="3"/>
      <c r="M993" s="3"/>
      <c r="P993" s="2"/>
    </row>
    <row r="994" customFormat="false" ht="13.8" hidden="false" customHeight="false" outlineLevel="0" collapsed="false">
      <c r="K994" s="3"/>
      <c r="M994" s="3"/>
      <c r="P994" s="2"/>
    </row>
    <row r="995" customFormat="false" ht="13.8" hidden="false" customHeight="false" outlineLevel="0" collapsed="false">
      <c r="K995" s="3"/>
      <c r="M995" s="3"/>
      <c r="P995" s="2"/>
    </row>
    <row r="996" customFormat="false" ht="13.8" hidden="false" customHeight="false" outlineLevel="0" collapsed="false">
      <c r="K996" s="3"/>
      <c r="M996" s="3"/>
      <c r="P996" s="2"/>
    </row>
    <row r="997" customFormat="false" ht="13.8" hidden="false" customHeight="false" outlineLevel="0" collapsed="false">
      <c r="K997" s="3"/>
      <c r="M997" s="3"/>
      <c r="P997" s="2"/>
    </row>
    <row r="998" customFormat="false" ht="13.8" hidden="false" customHeight="false" outlineLevel="0" collapsed="false">
      <c r="K998" s="3"/>
      <c r="M998" s="3"/>
      <c r="P998" s="2"/>
    </row>
    <row r="999" customFormat="false" ht="13.8" hidden="false" customHeight="false" outlineLevel="0" collapsed="false">
      <c r="K999" s="3"/>
      <c r="M999" s="3"/>
      <c r="P999" s="2"/>
    </row>
    <row r="1000" customFormat="false" ht="13.8" hidden="false" customHeight="false" outlineLevel="0" collapsed="false">
      <c r="K1000" s="3"/>
      <c r="M1000" s="3"/>
      <c r="P1000" s="2"/>
    </row>
    <row r="1001" customFormat="false" ht="13.8" hidden="false" customHeight="false" outlineLevel="0" collapsed="false">
      <c r="K1001" s="3"/>
      <c r="M1001" s="3"/>
      <c r="P1001" s="2"/>
    </row>
    <row r="1002" customFormat="false" ht="13.8" hidden="false" customHeight="false" outlineLevel="0" collapsed="false">
      <c r="K1002" s="3"/>
      <c r="M1002" s="3"/>
      <c r="P1002" s="2"/>
    </row>
    <row r="1003" customFormat="false" ht="13.8" hidden="false" customHeight="false" outlineLevel="0" collapsed="false">
      <c r="K1003" s="3"/>
      <c r="M1003" s="3"/>
      <c r="P1003" s="2"/>
    </row>
    <row r="1004" customFormat="false" ht="13.8" hidden="false" customHeight="false" outlineLevel="0" collapsed="false">
      <c r="K1004" s="3"/>
      <c r="M1004" s="3"/>
      <c r="P1004" s="2"/>
    </row>
    <row r="1005" customFormat="false" ht="13.8" hidden="false" customHeight="false" outlineLevel="0" collapsed="false">
      <c r="K1005" s="3"/>
      <c r="M1005" s="3"/>
      <c r="P1005" s="2"/>
    </row>
    <row r="1006" customFormat="false" ht="13.8" hidden="false" customHeight="false" outlineLevel="0" collapsed="false">
      <c r="K1006" s="3"/>
      <c r="M1006" s="3"/>
      <c r="P1006" s="2"/>
    </row>
    <row r="1007" customFormat="false" ht="13.8" hidden="false" customHeight="false" outlineLevel="0" collapsed="false">
      <c r="K1007" s="3"/>
      <c r="M1007" s="3"/>
      <c r="P1007" s="2"/>
    </row>
    <row r="1008" customFormat="false" ht="13.8" hidden="false" customHeight="false" outlineLevel="0" collapsed="false">
      <c r="K1008" s="3"/>
      <c r="M1008" s="3"/>
      <c r="P1008" s="2"/>
    </row>
    <row r="1009" customFormat="false" ht="13.8" hidden="false" customHeight="false" outlineLevel="0" collapsed="false">
      <c r="K1009" s="3"/>
      <c r="M1009" s="3"/>
      <c r="P1009" s="2"/>
    </row>
    <row r="1010" customFormat="false" ht="13.8" hidden="false" customHeight="false" outlineLevel="0" collapsed="false">
      <c r="K1010" s="3"/>
      <c r="M1010" s="3"/>
      <c r="P1010" s="2"/>
    </row>
    <row r="1011" customFormat="false" ht="13.8" hidden="false" customHeight="false" outlineLevel="0" collapsed="false">
      <c r="K1011" s="3"/>
      <c r="M1011" s="3"/>
      <c r="P1011" s="2"/>
    </row>
    <row r="1012" customFormat="false" ht="13.8" hidden="false" customHeight="false" outlineLevel="0" collapsed="false">
      <c r="K1012" s="3"/>
      <c r="M1012" s="3"/>
      <c r="P1012" s="2"/>
    </row>
    <row r="1013" customFormat="false" ht="13.8" hidden="false" customHeight="false" outlineLevel="0" collapsed="false">
      <c r="K1013" s="3"/>
      <c r="M1013" s="3"/>
      <c r="P1013" s="2"/>
    </row>
    <row r="1014" customFormat="false" ht="13.8" hidden="false" customHeight="false" outlineLevel="0" collapsed="false">
      <c r="K1014" s="3"/>
      <c r="M1014" s="3"/>
      <c r="P1014" s="2"/>
    </row>
    <row r="1015" customFormat="false" ht="13.8" hidden="false" customHeight="false" outlineLevel="0" collapsed="false">
      <c r="K1015" s="3"/>
      <c r="M1015" s="3"/>
      <c r="P1015" s="2"/>
    </row>
    <row r="1016" customFormat="false" ht="13.8" hidden="false" customHeight="false" outlineLevel="0" collapsed="false">
      <c r="K1016" s="3"/>
      <c r="M1016" s="3"/>
      <c r="P1016" s="2"/>
    </row>
    <row r="1017" customFormat="false" ht="13.8" hidden="false" customHeight="false" outlineLevel="0" collapsed="false">
      <c r="K1017" s="3"/>
      <c r="M1017" s="3"/>
      <c r="P1017" s="2"/>
    </row>
    <row r="1018" customFormat="false" ht="13.8" hidden="false" customHeight="false" outlineLevel="0" collapsed="false">
      <c r="K1018" s="3"/>
      <c r="M1018" s="3"/>
      <c r="P1018" s="2"/>
    </row>
    <row r="1019" customFormat="false" ht="13.8" hidden="false" customHeight="false" outlineLevel="0" collapsed="false">
      <c r="K1019" s="3"/>
      <c r="M1019" s="3"/>
      <c r="P1019" s="2"/>
    </row>
    <row r="1020" customFormat="false" ht="13.8" hidden="false" customHeight="false" outlineLevel="0" collapsed="false">
      <c r="K1020" s="3"/>
      <c r="M1020" s="3"/>
      <c r="P1020" s="2"/>
    </row>
    <row r="1021" customFormat="false" ht="13.8" hidden="false" customHeight="false" outlineLevel="0" collapsed="false">
      <c r="K1021" s="3"/>
      <c r="M1021" s="3"/>
      <c r="P1021" s="2"/>
    </row>
    <row r="1022" customFormat="false" ht="13.8" hidden="false" customHeight="false" outlineLevel="0" collapsed="false">
      <c r="K1022" s="3"/>
      <c r="M1022" s="3"/>
      <c r="P1022" s="2"/>
    </row>
    <row r="1023" customFormat="false" ht="13.8" hidden="false" customHeight="false" outlineLevel="0" collapsed="false">
      <c r="K1023" s="3"/>
      <c r="M1023" s="3"/>
      <c r="P1023" s="2"/>
    </row>
    <row r="1024" customFormat="false" ht="13.8" hidden="false" customHeight="false" outlineLevel="0" collapsed="false">
      <c r="K1024" s="3"/>
      <c r="M1024" s="3"/>
      <c r="P1024" s="2"/>
    </row>
    <row r="1025" customFormat="false" ht="13.8" hidden="false" customHeight="false" outlineLevel="0" collapsed="false">
      <c r="K1025" s="3"/>
      <c r="M1025" s="3"/>
      <c r="P1025" s="2"/>
    </row>
    <row r="1026" customFormat="false" ht="13.8" hidden="false" customHeight="false" outlineLevel="0" collapsed="false">
      <c r="K1026" s="3"/>
      <c r="M1026" s="3"/>
      <c r="P1026" s="2"/>
    </row>
    <row r="1027" customFormat="false" ht="13.8" hidden="false" customHeight="false" outlineLevel="0" collapsed="false">
      <c r="K1027" s="3"/>
      <c r="M1027" s="3"/>
      <c r="P1027" s="2"/>
    </row>
  </sheetData>
  <mergeCells count="1">
    <mergeCell ref="X2:Z2"/>
  </mergeCells>
  <conditionalFormatting sqref="V4:V56">
    <cfRule type="colorScale" priority="2">
      <colorScale>
        <cfvo type="min" val="0"/>
        <cfvo type="percentile" val="50"/>
        <cfvo type="max" val="0"/>
        <color rgb="FFE67C73"/>
        <color rgb="FFFFFFFF"/>
        <color rgb="FF57BB8A"/>
      </colorScale>
    </cfRule>
  </conditionalFormatting>
  <conditionalFormatting sqref="U4:U56 Q10:Q19 Q48:Q54">
    <cfRule type="colorScale" priority="3">
      <colorScale>
        <cfvo type="min" val="0"/>
        <cfvo type="percentile" val="50"/>
        <cfvo type="max" val="0"/>
        <color rgb="FF57BB8A"/>
        <color rgb="FFFFFFFF"/>
        <color rgb="FFE67C73"/>
      </colorScale>
    </cfRule>
  </conditionalFormatting>
  <conditionalFormatting sqref="T4:T56 P48:P54">
    <cfRule type="colorScale" priority="4">
      <colorScale>
        <cfvo type="min" val="0"/>
        <cfvo type="percentile" val="50"/>
        <cfvo type="max" val="0"/>
        <color rgb="FFE67C73"/>
        <color rgb="FFFFFFFF"/>
        <color rgb="FF57BB8A"/>
      </colorScale>
    </cfRule>
  </conditionalFormatting>
  <conditionalFormatting sqref="AA4:AA56 W48:W54">
    <cfRule type="colorScale" priority="5">
      <colorScale>
        <cfvo type="min" val="0"/>
        <cfvo type="percentile" val="50"/>
        <cfvo type="max" val="0"/>
        <color rgb="FFE67C73"/>
        <color rgb="FFFFFFFF"/>
        <color rgb="FF57BB8A"/>
      </colorScale>
    </cfRule>
  </conditionalFormatting>
  <hyperlinks>
    <hyperlink ref="B4" r:id="rId1" display="G35"/>
    <hyperlink ref="B5" r:id="rId2" display="AK80-6"/>
    <hyperlink ref="B6" r:id="rId3" display="G40"/>
    <hyperlink ref="B7" r:id="rId4" display="G60"/>
    <hyperlink ref="B8" r:id="rId5" display="D5065 270KV"/>
    <hyperlink ref="B9" r:id="rId6" display="D6374 150KV"/>
    <hyperlink ref="B10" r:id="rId7" display="9225-90KV"/>
    <hyperlink ref="B11" r:id="rId8" display="9235-100KV"/>
    <hyperlink ref="B12" r:id="rId9" display="5035-125KV"/>
    <hyperlink ref="B13" r:id="rId10" display="6354-140KV"/>
    <hyperlink ref="B14" r:id="rId11" display="6374-149KV"/>
    <hyperlink ref="B15" r:id="rId12" display="6374-192KV"/>
    <hyperlink ref="B16" r:id="rId13" display="RotoMax-231KV"/>
    <hyperlink ref="B17" r:id="rId14" display="5060 270KV"/>
    <hyperlink ref="B18" r:id="rId15" display="G90-325KV"/>
    <hyperlink ref="B19" r:id="rId16" display="GL100 (KV10)"/>
    <hyperlink ref="B20" r:id="rId17" display="GL80 (KV30)"/>
    <hyperlink ref="B21" r:id="rId18" display="GL80 (KV60)"/>
    <hyperlink ref="B22" r:id="rId19" display="GL60 (KV25)"/>
    <hyperlink ref="B23" r:id="rId20" display="GL60 (KV55)"/>
    <hyperlink ref="B24" r:id="rId21" display="GL40"/>
    <hyperlink ref="B25" r:id="rId22" display="GL35"/>
    <hyperlink ref="B26" r:id="rId23" display="GB36-1"/>
    <hyperlink ref="B27" r:id="rId24" display="GB54-1"/>
    <hyperlink ref="B28" r:id="rId25" display="GB54-2"/>
    <hyperlink ref="B29" r:id="rId26" display="GB4106"/>
    <hyperlink ref="B30" r:id="rId27" display="R60"/>
    <hyperlink ref="B31" r:id="rId28" display="R80"/>
    <hyperlink ref="B32" r:id="rId29" display="RI50"/>
    <hyperlink ref="B33" r:id="rId30" display="RI60"/>
    <hyperlink ref="B34" r:id="rId31" display="RI70"/>
    <hyperlink ref="B35" r:id="rId32" display="RI80"/>
    <hyperlink ref="B36" r:id="rId33" display="G100"/>
    <hyperlink ref="B37" r:id="rId34" display="G80 (KV60)"/>
    <hyperlink ref="B38" r:id="rId35" display="G80 (KV30)"/>
    <hyperlink ref="B39" r:id="rId36" display="AK60-6"/>
    <hyperlink ref="B40" r:id="rId37" display="GBM5208H-200T"/>
    <hyperlink ref="B41" r:id="rId38" display="GL30"/>
    <hyperlink ref="B42" r:id="rId39" display="28PG-385SP-19-EN"/>
    <hyperlink ref="B43" r:id="rId40" display="GBM4108H-120T"/>
    <hyperlink ref="B44" r:id="rId41" display="https://www.maxongroup.us/maxon/view/product/motor/ecmotor/ecflat/ecflat60/614949?etcc_cu=onsite&amp;etcc_med=Header%20Suche&amp;etcc_cmp=mit%20Ergebnis&amp;etcc_ctv=Layer&amp;query=614949"/>
    <hyperlink ref="B45" r:id="rId42" display="https://www.maxongroup.us/maxon/view/product/motor/ecmotor/ecflat/ecflat45/591483"/>
    <hyperlink ref="B46" r:id="rId43" display="https://www.maxongroup.us/maxon/view/product/motor/ecmotor/ecflat/ecflat45/608138"/>
    <hyperlink ref="B47" r:id="rId44" display="G30"/>
    <hyperlink ref="B48" r:id="rId45" display="131:1 Metal Gearmotor 37Dx73L mm 12V with 64 CPR Encoder (Helical Pinion)"/>
    <hyperlink ref="B49" r:id="rId46" display="150:1 Metal Gearmotor 37Dx73L mm 12V with 64 CPR Encoder (Helical Pinion)"/>
    <hyperlink ref="B50" r:id="rId47" display="131:1 Metal Gearmotor 37Dx73L mm 24V with 64 CPR Encoder (Helical Pinion)"/>
    <hyperlink ref="B51" r:id="rId48" display="150:1 Metal Gearmotor 37Dx73L mm24V with 64 CPR Encoder (Helical Pinion)"/>
    <hyperlink ref="B52" r:id="rId49" display="36GP-555PM-139-EN 24V"/>
    <hyperlink ref="B53" r:id="rId50" display="36GP-555PM-100-EN 24V"/>
    <hyperlink ref="B54" r:id="rId51" display="36GP-555PM-51-EN 24V"/>
    <hyperlink ref="B55" r:id="rId52" display="https://www.maxongroup.us/maxon/view/product/motor/ecmotor/ecflat/ecflat45/608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2021-09-29T22:48:56Z</dcterms:modified>
  <cp:revision>2</cp:revision>
  <dc:subject/>
  <dc:title/>
</cp:coreProperties>
</file>