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3705558-8AC5-4466-A438-7A732FF3E122}" xr6:coauthVersionLast="47" xr6:coauthVersionMax="47" xr10:uidLastSave="{00000000-0000-0000-0000-000000000000}"/>
  <bookViews>
    <workbookView xWindow="-108" yWindow="-108" windowWidth="23256" windowHeight="12576" tabRatio="711" firstSheet="2" activeTab="6" xr2:uid="{00000000-000D-0000-FFFF-FFFF00000000}"/>
  </bookViews>
  <sheets>
    <sheet name="מבחן T בטחון עצמי מעודכן" sheetId="29" r:id="rId1"/>
    <sheet name="מבחן T מרוצים מהחיים מעודכן" sheetId="26" r:id="rId2"/>
    <sheet name="מבחן T עושים מה שאחרים אומרים" sheetId="21" r:id="rId3"/>
    <sheet name="גיליון1" sheetId="25" r:id="rId4"/>
    <sheet name="מבחן T ממוצע מתמטיקה מעודכן" sheetId="30" r:id="rId5"/>
    <sheet name="גיליון2" sheetId="28" r:id="rId6"/>
    <sheet name="סטטיסטיקה תיאורית מייל" sheetId="23" r:id="rId7"/>
    <sheet name="סטטיסטיקה תיאורית טלפון" sheetId="24" r:id="rId8"/>
    <sheet name="ראשי מעודכן" sheetId="18" r:id="rId9"/>
    <sheet name="ביטחון עצמי במייל" sheetId="2" r:id="rId10"/>
    <sheet name="ביטחון עצמי טלפון" sheetId="10" r:id="rId11"/>
    <sheet name="מרוצים מהחיים מייל" sheetId="3" r:id="rId12"/>
    <sheet name="מרוצים מהחיים טלפון" sheetId="11" r:id="rId13"/>
    <sheet name="ציוני מתמטיקה במייל" sheetId="4" r:id="rId14"/>
    <sheet name="ציוני מתמטיקה טלפון" sheetId="12" r:id="rId15"/>
    <sheet name="עושים מה שאחרים אומרים במייל" sheetId="6" r:id="rId16"/>
    <sheet name="עושים מה שאחרים אומרים בטלפון_x0009_" sheetId="15" r:id="rId17"/>
    <sheet name="ממוצע משקל מייל" sheetId="7" r:id="rId18"/>
    <sheet name="ממוצע משקל טלפון" sheetId="16" r:id="rId19"/>
    <sheet name="מספר חברים טובים במייל" sheetId="8" r:id="rId20"/>
    <sheet name="מספר חברים טובים בטלפון" sheetId="14" r:id="rId21"/>
  </sheets>
  <externalReferences>
    <externalReference r:id="rId2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1" l="1"/>
  <c r="B11" i="11"/>
  <c r="B10" i="11"/>
  <c r="B9" i="11"/>
  <c r="B8" i="11"/>
  <c r="B7" i="11"/>
  <c r="B6" i="11"/>
  <c r="B5" i="11"/>
  <c r="B4" i="11"/>
  <c r="B3" i="11"/>
  <c r="B12" i="3"/>
  <c r="B11" i="3"/>
  <c r="B10" i="3"/>
  <c r="B9" i="3"/>
  <c r="B8" i="3"/>
  <c r="B7" i="3"/>
  <c r="B6" i="3"/>
  <c r="B5" i="3"/>
  <c r="B4" i="3"/>
  <c r="B3" i="3"/>
  <c r="U33" i="18"/>
  <c r="W33" i="18" s="1"/>
  <c r="P33" i="18"/>
  <c r="J33" i="18"/>
  <c r="E33" i="18"/>
  <c r="L33" i="18" s="1"/>
  <c r="U32" i="18" l="1"/>
  <c r="W32" i="18" s="1"/>
  <c r="P32" i="18"/>
  <c r="J32" i="18"/>
  <c r="E32" i="18"/>
  <c r="L32" i="18" s="1"/>
  <c r="U31" i="18"/>
  <c r="P31" i="18"/>
  <c r="J31" i="18"/>
  <c r="E31" i="18"/>
  <c r="U30" i="18"/>
  <c r="P30" i="18"/>
  <c r="J30" i="18"/>
  <c r="E30" i="18"/>
  <c r="L30" i="18" s="1"/>
  <c r="U29" i="18"/>
  <c r="P29" i="18"/>
  <c r="J29" i="18"/>
  <c r="E29" i="18"/>
  <c r="L29" i="18" s="1"/>
  <c r="U28" i="18"/>
  <c r="P28" i="18"/>
  <c r="J28" i="18"/>
  <c r="E28" i="18"/>
  <c r="L28" i="18" s="1"/>
  <c r="U27" i="18"/>
  <c r="W27" i="18" s="1"/>
  <c r="P27" i="18"/>
  <c r="J27" i="18"/>
  <c r="E27" i="18"/>
  <c r="U26" i="18"/>
  <c r="P26" i="18"/>
  <c r="J26" i="18"/>
  <c r="E26" i="18"/>
  <c r="L26" i="18" s="1"/>
  <c r="U25" i="18"/>
  <c r="P25" i="18"/>
  <c r="J25" i="18"/>
  <c r="E25" i="18"/>
  <c r="L25" i="18" s="1"/>
  <c r="U24" i="18"/>
  <c r="P24" i="18"/>
  <c r="J24" i="18"/>
  <c r="L24" i="18" s="1"/>
  <c r="E24" i="18"/>
  <c r="U23" i="18"/>
  <c r="W23" i="18" s="1"/>
  <c r="P23" i="18"/>
  <c r="J23" i="18"/>
  <c r="E23" i="18"/>
  <c r="L23" i="18" s="1"/>
  <c r="U22" i="18"/>
  <c r="P22" i="18"/>
  <c r="L22" i="18"/>
  <c r="J22" i="18"/>
  <c r="E22" i="18"/>
  <c r="U21" i="18"/>
  <c r="P21" i="18"/>
  <c r="J21" i="18"/>
  <c r="E21" i="18"/>
  <c r="L21" i="18" s="1"/>
  <c r="U20" i="18"/>
  <c r="P20" i="18"/>
  <c r="J20" i="18"/>
  <c r="E20" i="18"/>
  <c r="L20" i="18" s="1"/>
  <c r="U19" i="18"/>
  <c r="P19" i="18"/>
  <c r="J19" i="18"/>
  <c r="E19" i="18"/>
  <c r="L19" i="18" s="1"/>
  <c r="U18" i="18"/>
  <c r="W18" i="18" s="1"/>
  <c r="P18" i="18"/>
  <c r="J18" i="18"/>
  <c r="E18" i="18"/>
  <c r="L18" i="18" s="1"/>
  <c r="U17" i="18"/>
  <c r="P17" i="18"/>
  <c r="J17" i="18"/>
  <c r="E17" i="18"/>
  <c r="L17" i="18" s="1"/>
  <c r="U16" i="18"/>
  <c r="P16" i="18"/>
  <c r="J16" i="18"/>
  <c r="E16" i="18"/>
  <c r="L16" i="18" s="1"/>
  <c r="U15" i="18"/>
  <c r="P15" i="18"/>
  <c r="J15" i="18"/>
  <c r="E15" i="18"/>
  <c r="U14" i="18"/>
  <c r="W14" i="18" s="1"/>
  <c r="P14" i="18"/>
  <c r="J14" i="18"/>
  <c r="E14" i="18"/>
  <c r="L14" i="18" s="1"/>
  <c r="U13" i="18"/>
  <c r="P13" i="18"/>
  <c r="J13" i="18"/>
  <c r="E13" i="18"/>
  <c r="L13" i="18" s="1"/>
  <c r="U12" i="18"/>
  <c r="P12" i="18"/>
  <c r="J12" i="18"/>
  <c r="E12" i="18"/>
  <c r="L12" i="18" s="1"/>
  <c r="U11" i="18"/>
  <c r="W11" i="18" s="1"/>
  <c r="P11" i="18"/>
  <c r="J11" i="18"/>
  <c r="E11" i="18"/>
  <c r="U10" i="18"/>
  <c r="P10" i="18"/>
  <c r="J10" i="18"/>
  <c r="E10" i="18"/>
  <c r="L10" i="18" s="1"/>
  <c r="U9" i="18"/>
  <c r="P9" i="18"/>
  <c r="J9" i="18"/>
  <c r="E9" i="18"/>
  <c r="L9" i="18" s="1"/>
  <c r="U8" i="18"/>
  <c r="P8" i="18"/>
  <c r="J8" i="18"/>
  <c r="L8" i="18" s="1"/>
  <c r="E8" i="18"/>
  <c r="U7" i="18"/>
  <c r="W7" i="18" s="1"/>
  <c r="P7" i="18"/>
  <c r="J7" i="18"/>
  <c r="E7" i="18"/>
  <c r="L7" i="18" s="1"/>
  <c r="U6" i="18"/>
  <c r="P6" i="18"/>
  <c r="L6" i="18"/>
  <c r="J6" i="18"/>
  <c r="E6" i="18"/>
  <c r="U5" i="18"/>
  <c r="P5" i="18"/>
  <c r="J5" i="18"/>
  <c r="E5" i="18"/>
  <c r="L5" i="18" s="1"/>
  <c r="U4" i="18"/>
  <c r="P4" i="18"/>
  <c r="J4" i="18"/>
  <c r="E4" i="18"/>
  <c r="L4" i="18" s="1"/>
  <c r="U3" i="18"/>
  <c r="P3" i="18"/>
  <c r="J3" i="18"/>
  <c r="E3" i="18"/>
  <c r="L3" i="18" s="1"/>
  <c r="U2" i="18"/>
  <c r="W2" i="18" s="1"/>
  <c r="P2" i="18"/>
  <c r="J2" i="18"/>
  <c r="E2" i="18"/>
  <c r="L2" i="18" s="1"/>
  <c r="B2" i="16"/>
  <c r="B5" i="15"/>
  <c r="B4" i="15"/>
  <c r="B3" i="15"/>
  <c r="B8" i="14"/>
  <c r="B7" i="14"/>
  <c r="B6" i="14"/>
  <c r="B5" i="14"/>
  <c r="B4" i="14"/>
  <c r="B3" i="14"/>
  <c r="W4" i="18" l="1"/>
  <c r="W13" i="18"/>
  <c r="W20" i="18"/>
  <c r="W29" i="18"/>
  <c r="W6" i="18"/>
  <c r="W15" i="18"/>
  <c r="W22" i="18"/>
  <c r="W31" i="18"/>
  <c r="W8" i="18"/>
  <c r="W17" i="18"/>
  <c r="W24" i="18"/>
  <c r="W3" i="18"/>
  <c r="W10" i="18"/>
  <c r="W19" i="18"/>
  <c r="W26" i="18"/>
  <c r="W5" i="18"/>
  <c r="L11" i="18"/>
  <c r="W12" i="18"/>
  <c r="W21" i="18"/>
  <c r="L27" i="18"/>
  <c r="W28" i="18"/>
  <c r="W30" i="18"/>
  <c r="W9" i="18"/>
  <c r="L15" i="18"/>
  <c r="W16" i="18"/>
  <c r="W25" i="18"/>
  <c r="L31" i="18"/>
  <c r="B6" i="12"/>
  <c r="B5" i="12"/>
  <c r="B4" i="12"/>
  <c r="B3" i="12"/>
  <c r="B12" i="10"/>
  <c r="B11" i="10"/>
  <c r="B10" i="10"/>
  <c r="B9" i="10"/>
  <c r="B8" i="10"/>
  <c r="B7" i="10"/>
  <c r="B6" i="10"/>
  <c r="B5" i="10"/>
  <c r="B4" i="10"/>
  <c r="B3" i="10"/>
  <c r="B8" i="8" l="1"/>
  <c r="B7" i="8"/>
  <c r="B6" i="8"/>
  <c r="B5" i="8"/>
  <c r="B4" i="8"/>
  <c r="B3" i="8"/>
  <c r="B2" i="7"/>
  <c r="B1" i="7"/>
  <c r="B5" i="6"/>
  <c r="B4" i="6"/>
  <c r="B3" i="6"/>
  <c r="B6" i="4"/>
  <c r="B5" i="4"/>
  <c r="B4" i="4"/>
  <c r="B3" i="4"/>
  <c r="B4" i="2"/>
  <c r="B5" i="2"/>
  <c r="B6" i="2"/>
  <c r="B7" i="2"/>
  <c r="B8" i="2"/>
  <c r="B9" i="2"/>
  <c r="B10" i="2"/>
  <c r="B12" i="2"/>
  <c r="B11" i="2"/>
  <c r="B3" i="2"/>
</calcChain>
</file>

<file path=xl/sharedStrings.xml><?xml version="1.0" encoding="utf-8"?>
<sst xmlns="http://schemas.openxmlformats.org/spreadsheetml/2006/main" count="319" uniqueCount="109">
  <si>
    <t>תהילה בוטרמן</t>
  </si>
  <si>
    <t>א</t>
  </si>
  <si>
    <t>יעל שמעון</t>
  </si>
  <si>
    <t>ב</t>
  </si>
  <si>
    <t>ריקי בוטרמן</t>
  </si>
  <si>
    <t>שרית טחלוב</t>
  </si>
  <si>
    <t>שני כהן</t>
  </si>
  <si>
    <t>הילה</t>
  </si>
  <si>
    <t>יעל תירוש</t>
  </si>
  <si>
    <t>שרי מילגרום</t>
  </si>
  <si>
    <t>תמר שרייבר</t>
  </si>
  <si>
    <t>שיפי הילל</t>
  </si>
  <si>
    <t>חיה חדד</t>
  </si>
  <si>
    <t>נועה שימחי</t>
  </si>
  <si>
    <t>הילה גמליאל</t>
  </si>
  <si>
    <t>ריבקי שטיין</t>
  </si>
  <si>
    <t>1ביטחון עצמי</t>
  </si>
  <si>
    <t>מרוצה מהחיים-2</t>
  </si>
  <si>
    <t>עקיפה בתור-4</t>
  </si>
  <si>
    <t>משקל-6</t>
  </si>
  <si>
    <t>שרי זלצברג</t>
  </si>
  <si>
    <t>תמר שטרן</t>
  </si>
  <si>
    <t>הדסה בן זקן</t>
  </si>
  <si>
    <t>תמר קרואני</t>
  </si>
  <si>
    <t>חנה מועלם</t>
  </si>
  <si>
    <t>תהילה קרון</t>
  </si>
  <si>
    <t>מירי רוטשילד</t>
  </si>
  <si>
    <t>משפחת קלרמן</t>
  </si>
  <si>
    <t>מיכל טיגרמן</t>
  </si>
  <si>
    <t>ריקי דייטש</t>
  </si>
  <si>
    <t>רוחמה כהן סבן</t>
  </si>
  <si>
    <t>אביגיל ספראי</t>
  </si>
  <si>
    <t>שירה דיל</t>
  </si>
  <si>
    <t>שרי (מייל חדש)</t>
  </si>
  <si>
    <t>bigklip</t>
  </si>
  <si>
    <t>מלכי גוטמן</t>
  </si>
  <si>
    <t>שולמית חן</t>
  </si>
  <si>
    <t>4+</t>
  </si>
  <si>
    <t>עוגה לביטחון עצמי במייל</t>
  </si>
  <si>
    <t>רמת הביטחון העצמי</t>
  </si>
  <si>
    <t>עוגה למרוצים מהחיים</t>
  </si>
  <si>
    <t>מרוצים מהחיים</t>
  </si>
  <si>
    <t>ציונים מתמטיקה</t>
  </si>
  <si>
    <t>90-100</t>
  </si>
  <si>
    <t>80-90</t>
  </si>
  <si>
    <t>65-80</t>
  </si>
  <si>
    <t>0-65</t>
  </si>
  <si>
    <t>ממוצע ציונים מתמטיקה במייל</t>
  </si>
  <si>
    <t>עושים מה שאחרים אומרים במייל</t>
  </si>
  <si>
    <t>0-1</t>
  </si>
  <si>
    <t>2-3</t>
  </si>
  <si>
    <t>ממוצע משקל</t>
  </si>
  <si>
    <t>מספר חברים טובים</t>
  </si>
  <si>
    <t>8+</t>
  </si>
  <si>
    <t>4-5</t>
  </si>
  <si>
    <t>6-7</t>
  </si>
  <si>
    <t>ביטחון עצמי טלפון</t>
  </si>
  <si>
    <t>מרוצים מהחיים טלפון</t>
  </si>
  <si>
    <t>ציוני מתמטיקה טלפון</t>
  </si>
  <si>
    <t>מספר חברים טובים בטלפון</t>
  </si>
  <si>
    <t>עושים מה שאחרים אומרים בטלפון</t>
  </si>
  <si>
    <t>עושים מה שאחרים אומרים</t>
  </si>
  <si>
    <t>ממוצע משקל טלפון</t>
  </si>
  <si>
    <t>ממוצע מייל</t>
  </si>
  <si>
    <t>ממוצע טלפון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</si>
  <si>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</si>
  <si>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</si>
  <si>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</si>
  <si>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</si>
  <si>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</si>
  <si>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</si>
  <si>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</si>
  <si>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</si>
  <si>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</si>
  <si>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</si>
  <si>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</si>
  <si>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</si>
  <si>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</si>
  <si>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אפרת שמגר</t>
  </si>
  <si>
    <t>Column1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</si>
  <si>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</si>
  <si>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</si>
  <si>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</si>
  <si>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</si>
  <si>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</si>
  <si>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</si>
  <si>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</si>
  <si>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</si>
  <si>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</si>
  <si>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</si>
  <si>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</si>
  <si>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</si>
  <si>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ממוצע</t>
  </si>
  <si>
    <t>שגיאת תקן</t>
  </si>
  <si>
    <t>חציון</t>
  </si>
  <si>
    <t>מצב</t>
  </si>
  <si>
    <t>סטית תקן</t>
  </si>
  <si>
    <t>שונות המדגם</t>
  </si>
  <si>
    <t>נטיה</t>
  </si>
  <si>
    <t>טווח</t>
  </si>
  <si>
    <t>מינ</t>
  </si>
  <si>
    <t>מקס</t>
  </si>
  <si>
    <t>סכום</t>
  </si>
  <si>
    <t>מס' הנדגמים</t>
  </si>
  <si>
    <t>מה שאחרים אומרים אחרי ההוספה...</t>
  </si>
  <si>
    <t>מבחן טי מעודכן עם ההוספה לממוצע הצהוב</t>
  </si>
  <si>
    <t>עושה מה שאחרים אומרים-5</t>
  </si>
  <si>
    <t>מס חברים טובים-7</t>
  </si>
  <si>
    <t>ממוצע במתמטיקה-3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</si>
</sst>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i/>
      <sz val="11"/>
      <color theme="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</cellStyleXfs>
  <cellXfs count="2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NumberFormat="1"/>
    <xf numFmtId="49" fontId="0" fillId="0" borderId="0" xfId="0" applyNumberFormat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1" fillId="2" borderId="0" xfId="1"/>
    <xf numFmtId="0" fontId="1" fillId="2" borderId="3" xfId="1" applyBorder="1"/>
    <xf numFmtId="0" fontId="1" fillId="2" borderId="0" xfId="1" applyBorder="1"/>
    <xf numFmtId="0" fontId="1" fillId="2" borderId="4" xfId="1" applyBorder="1" applyAlignment="1">
      <alignment horizontal="right"/>
    </xf>
    <xf numFmtId="0" fontId="0" fillId="4" borderId="0" xfId="0" applyFill="1"/>
    <xf numFmtId="0" fontId="2" fillId="3" borderId="2" xfId="2"/>
    <xf numFmtId="49" fontId="1" fillId="2" borderId="3" xfId="1" applyNumberFormat="1" applyBorder="1" applyAlignment="1">
      <alignment horizontal="right"/>
    </xf>
    <xf numFmtId="0" fontId="0" fillId="0" borderId="0" xfId="0" applyFill="1" applyBorder="1" applyAlignment="1"/>
    <xf numFmtId="0" fontId="0" fillId="0" borderId="5" xfId="0" applyFill="1" applyBorder="1" applyAlignment="1"/>
    <xf numFmtId="0" fontId="3" fillId="0" borderId="6" xfId="0" applyFont="1" applyFill="1" applyBorder="1" applyAlignment="1">
      <alignment horizontal="center"/>
    </xf>
    <xf numFmtId="0" fontId="1" fillId="2" borderId="0" xfId="1" applyFont="1" applyFill="1"/>
    <xf numFmtId="0" fontId="1" fillId="2" borderId="0" xfId="1" applyFont="1" applyFill="1" applyBorder="1"/>
    <xf numFmtId="0" fontId="3" fillId="0" borderId="6" xfId="0" applyFont="1" applyFill="1" applyBorder="1" applyAlignment="1">
      <alignment horizontal="centerContinuous"/>
    </xf>
    <xf numFmtId="0" fontId="0" fillId="5" borderId="0" xfId="0" applyFill="1" applyBorder="1" applyAlignment="1"/>
  </cellXfs>
  <cellStyles count="3">
    <cellStyle name="Normal" xfId="0" builtinId="0"/>
    <cellStyle name="טוב" xfId="1" builtinId="26"/>
    <cellStyle name="קלט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'ביטחון עצמי במייל'!$B$2</c:f>
              <c:strCache>
                <c:ptCount val="1"/>
                <c:pt idx="0">
                  <c:v>רמת הביטחון העצמי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568-4AAB-8A21-CFF9F6AFD1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68-4AAB-8A21-CFF9F6AFD1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568-4AAB-8A21-CFF9F6AFD12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568-4AAB-8A21-CFF9F6AFD12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568-4AAB-8A21-CFF9F6AFD12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568-4AAB-8A21-CFF9F6AFD12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568-4AAB-8A21-CFF9F6AFD12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568-4AAB-8A21-CFF9F6AFD12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568-4AAB-8A21-CFF9F6AFD12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568-4AAB-8A21-CFF9F6AFD12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Ref>
              <c:f>'ביטחון עצמי במייל'!$A$3:$A$12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'ביטחון עצמי במייל'!$B$3:$B$12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A-476E-8F98-C998AAD3D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36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'ביטחון עצמי טלפון'!$B$2</c:f>
              <c:strCache>
                <c:ptCount val="1"/>
                <c:pt idx="0">
                  <c:v>רמת הביטחון העצמי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784-4936-8990-D2713C520B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84-4936-8990-D2713C520B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784-4936-8990-D2713C520B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784-4936-8990-D2713C520B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784-4936-8990-D2713C520B3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784-4936-8990-D2713C520B3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784-4936-8990-D2713C520B3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784-4936-8990-D2713C520B3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784-4936-8990-D2713C520B3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784-4936-8990-D2713C520B3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Ref>
              <c:f>'ביטחון עצמי טלפון'!$A$3:$A$12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'ביטחון עצמי טלפון'!$B$3:$B$12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02-42A3-BE03-9173B03D8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36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מרוצים מהחיים</a:t>
            </a:r>
            <a:r>
              <a:rPr lang="en-US"/>
              <a:t> </a:t>
            </a:r>
            <a:r>
              <a:rPr lang="he-IL"/>
              <a:t>שאלון</a:t>
            </a:r>
            <a:r>
              <a:rPr lang="he-IL" baseline="0"/>
              <a:t> במייל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'מרוצים מהחיים מייל'!$B$2</c:f>
              <c:strCache>
                <c:ptCount val="1"/>
                <c:pt idx="0">
                  <c:v>מרוצים מהחיים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39-4CB5-BB22-0901EFB11A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39-4CB5-BB22-0901EFB11A5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339-4CB5-BB22-0901EFB11A5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339-4CB5-BB22-0901EFB11A5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339-4CB5-BB22-0901EFB11A5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339-4CB5-BB22-0901EFB11A5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339-4CB5-BB22-0901EFB11A5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339-4CB5-BB22-0901EFB11A5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339-4CB5-BB22-0901EFB11A5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339-4CB5-BB22-0901EFB11A54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Ref>
              <c:f>'מרוצים מהחיים מייל'!$A$3:$A$12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'מרוצים מהחיים מייל'!$B$3:$B$12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  <c:pt idx="7">
                  <c:v>7</c:v>
                </c:pt>
                <c:pt idx="8">
                  <c:v>5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5-42DB-B2AD-8856622BF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36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מרוצים מהחיים שאלון טלפוני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'מרוצים מהחיים טלפון'!$B$2</c:f>
              <c:strCache>
                <c:ptCount val="1"/>
                <c:pt idx="0">
                  <c:v>מרוצים מהחיים טלפון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D1-4C6A-B6E5-53EE9AA5A4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D1-4C6A-B6E5-53EE9AA5A4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D1-4C6A-B6E5-53EE9AA5A4C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FD1-4C6A-B6E5-53EE9AA5A4C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FD1-4C6A-B6E5-53EE9AA5A4C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D1-4C6A-B6E5-53EE9AA5A4C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FD1-4C6A-B6E5-53EE9AA5A4C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FD1-4C6A-B6E5-53EE9AA5A4C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FD1-4C6A-B6E5-53EE9AA5A4C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FD1-4C6A-B6E5-53EE9AA5A4C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Ref>
              <c:f>'מרוצים מהחיים טלפון'!$A$3:$A$12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'מרוצים מהחיים טלפון'!$B$3:$B$12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12</c:v>
                </c:pt>
                <c:pt idx="8">
                  <c:v>8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3-49B6-B2AB-BC48D025C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36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'ציוני מתמטיקה במייל'!$B$2</c:f>
              <c:strCache>
                <c:ptCount val="1"/>
                <c:pt idx="0">
                  <c:v>ציונים מתמטיקה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3A-495F-A949-A2B25C9CF0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3A-495F-A949-A2B25C9CF0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E3A-495F-A949-A2B25C9CF0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E3A-495F-A949-A2B25C9CF02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'ציוני מתמטיקה במייל'!$A$3:$A$6</c:f>
              <c:strCache>
                <c:ptCount val="4"/>
                <c:pt idx="0">
                  <c:v>90-100</c:v>
                </c:pt>
                <c:pt idx="1">
                  <c:v>80-90</c:v>
                </c:pt>
                <c:pt idx="2">
                  <c:v>65-80</c:v>
                </c:pt>
                <c:pt idx="3">
                  <c:v>0-65</c:v>
                </c:pt>
              </c:strCache>
            </c:strRef>
          </c:cat>
          <c:val>
            <c:numRef>
              <c:f>'ציוני מתמטיקה במייל'!$B$3:$B$6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4-4E5E-870B-1380BB834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36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'ציוני מתמטיקה טלפון'!$B$1:$B$2</c:f>
              <c:strCache>
                <c:ptCount val="2"/>
                <c:pt idx="0">
                  <c:v>ציוני מתמטיקה טלפון</c:v>
                </c:pt>
                <c:pt idx="1">
                  <c:v>ציוני מתמטיקה טלפון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C4-4645-97F3-E159B7A4CE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C4-4645-97F3-E159B7A4CE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C4-4645-97F3-E159B7A4CE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9C4-4645-97F3-E159B7A4CEB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'ציוני מתמטיקה טלפון'!$A$3:$A$6</c:f>
              <c:strCache>
                <c:ptCount val="4"/>
                <c:pt idx="0">
                  <c:v>90-100</c:v>
                </c:pt>
                <c:pt idx="1">
                  <c:v>80-90</c:v>
                </c:pt>
                <c:pt idx="2">
                  <c:v>65-80</c:v>
                </c:pt>
                <c:pt idx="3">
                  <c:v>0-65</c:v>
                </c:pt>
              </c:strCache>
            </c:strRef>
          </c:cat>
          <c:val>
            <c:numRef>
              <c:f>'ציוני מתמטיקה טלפון'!$B$3:$B$6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32-47B6-A8B5-8911C31DE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36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319620063778675"/>
          <c:y val="2.69360269360269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'עושים מה שאחרים אומרים במייל'!$B$2</c:f>
              <c:strCache>
                <c:ptCount val="1"/>
                <c:pt idx="0">
                  <c:v>עושים מה שאחרים אומרים במייל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56-4495-9168-106D6C9310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56-4495-9168-106D6C9310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56-4495-9168-106D6C9310A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'עושים מה שאחרים אומרים במייל'!$A$3:$A$5</c:f>
              <c:strCache>
                <c:ptCount val="3"/>
                <c:pt idx="0">
                  <c:v>0-1</c:v>
                </c:pt>
                <c:pt idx="1">
                  <c:v>2-3</c:v>
                </c:pt>
                <c:pt idx="2">
                  <c:v>4+</c:v>
                </c:pt>
              </c:strCache>
            </c:strRef>
          </c:cat>
          <c:val>
            <c:numRef>
              <c:f>'עושים מה שאחרים אומרים במייל'!$B$3:$B$5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02-49E7-A93B-1E8BC1B07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36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'[1]עושים מה שאחרים אומרים בטלפון'!$B$2</c:f>
              <c:strCache>
                <c:ptCount val="1"/>
                <c:pt idx="0">
                  <c:v>עושים מה שאחרים אומרים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3D-4CB5-86DB-D58707569A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3D-4CB5-86DB-D58707569A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E3D-4CB5-86DB-D58707569AC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'[1]עושים מה שאחרים אומרים בטלפון'!$A$3:$A$5</c:f>
              <c:strCache>
                <c:ptCount val="3"/>
                <c:pt idx="0">
                  <c:v>0-1</c:v>
                </c:pt>
                <c:pt idx="1">
                  <c:v>2-3</c:v>
                </c:pt>
                <c:pt idx="2">
                  <c:v>4+</c:v>
                </c:pt>
              </c:strCache>
            </c:strRef>
          </c:cat>
          <c:val>
            <c:numRef>
              <c:f>'[1]עושים מה שאחרים אומרים בטלפון'!$B$3:$B$5</c:f>
              <c:numCache>
                <c:formatCode>General</c:formatCode>
                <c:ptCount val="3"/>
                <c:pt idx="0">
                  <c:v>8</c:v>
                </c:pt>
                <c:pt idx="1">
                  <c:v>12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3D-4CB5-86DB-D58707569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36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'מספר חברים טובים במייל'!$B$2</c:f>
              <c:strCache>
                <c:ptCount val="1"/>
                <c:pt idx="0">
                  <c:v>מספר חברים טובים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24-4AB4-98A3-B9994023A8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24-4AB4-98A3-B9994023A8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24-4AB4-98A3-B9994023A8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C24-4AB4-98A3-B9994023A82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C24-4AB4-98A3-B9994023A82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C24-4AB4-98A3-B9994023A82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'מספר חברים טובים במייל'!$A$3:$A$8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2-3</c:v>
                </c:pt>
                <c:pt idx="3">
                  <c:v>4-5</c:v>
                </c:pt>
                <c:pt idx="4">
                  <c:v>6-7</c:v>
                </c:pt>
                <c:pt idx="5">
                  <c:v>8+</c:v>
                </c:pt>
              </c:strCache>
            </c:strRef>
          </c:cat>
          <c:val>
            <c:numRef>
              <c:f>'מספר חברים טובים במייל'!$B$3:$B$8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0-4561-8600-61AE01CEB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36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'[1]מספר חברים טובים בטלפון'!$B$2</c:f>
              <c:strCache>
                <c:ptCount val="1"/>
                <c:pt idx="0">
                  <c:v>מספר חברים טובים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C7-42EF-B617-66BA29AF6C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AC7-42EF-B617-66BA29AF6C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AC7-42EF-B617-66BA29AF6C3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AC7-42EF-B617-66BA29AF6C3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AC7-42EF-B617-66BA29AF6C3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AC7-42EF-B617-66BA29AF6C3C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'[1]מספר חברים טובים בטלפון'!$A$3:$A$8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2-3</c:v>
                </c:pt>
                <c:pt idx="3">
                  <c:v>4-5</c:v>
                </c:pt>
                <c:pt idx="4">
                  <c:v>6-7</c:v>
                </c:pt>
                <c:pt idx="5">
                  <c:v>8+</c:v>
                </c:pt>
              </c:strCache>
            </c:strRef>
          </c:cat>
          <c:val>
            <c:numRef>
              <c:f>'[1]מספר חברים טובים בטלפון'!$B$3:$B$8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12</c:v>
                </c:pt>
                <c:pt idx="3">
                  <c:v>13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AC7-42EF-B617-66BA29AF6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36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</xdr:colOff>
      <xdr:row>3</xdr:row>
      <xdr:rowOff>83820</xdr:rowOff>
    </xdr:from>
    <xdr:to>
      <xdr:col>12</xdr:col>
      <xdr:colOff>327660</xdr:colOff>
      <xdr:row>21</xdr:row>
      <xdr:rowOff>76200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0BC92467-914A-44DF-944A-FC70252CD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395288</xdr:colOff>
      <xdr:row>0</xdr:row>
      <xdr:rowOff>119062</xdr:rowOff>
    </xdr:from>
    <xdr:to>
      <xdr:col>9</xdr:col>
      <xdr:colOff>166688</xdr:colOff>
      <xdr:row>15</xdr:row>
      <xdr:rowOff>147637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DCF4BBB8-9AB8-4E7E-B4B6-1811E2EC0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4</xdr:row>
      <xdr:rowOff>30480</xdr:rowOff>
    </xdr:from>
    <xdr:to>
      <xdr:col>14</xdr:col>
      <xdr:colOff>156210</xdr:colOff>
      <xdr:row>23</xdr:row>
      <xdr:rowOff>91440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9925B305-3BBE-425E-9C2D-375B5A66F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119063</xdr:colOff>
      <xdr:row>5</xdr:row>
      <xdr:rowOff>20002</xdr:rowOff>
    </xdr:from>
    <xdr:to>
      <xdr:col>13</xdr:col>
      <xdr:colOff>576263</xdr:colOff>
      <xdr:row>20</xdr:row>
      <xdr:rowOff>48577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EFCE2D34-88FC-41A9-BC26-7F613F595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506730</xdr:colOff>
      <xdr:row>7</xdr:row>
      <xdr:rowOff>76200</xdr:rowOff>
    </xdr:from>
    <xdr:to>
      <xdr:col>10</xdr:col>
      <xdr:colOff>384810</xdr:colOff>
      <xdr:row>23</xdr:row>
      <xdr:rowOff>15240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43CAC07-C7B1-4A39-BE17-A2E470238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195263</xdr:colOff>
      <xdr:row>1</xdr:row>
      <xdr:rowOff>23812</xdr:rowOff>
    </xdr:from>
    <xdr:to>
      <xdr:col>8</xdr:col>
      <xdr:colOff>652463</xdr:colOff>
      <xdr:row>16</xdr:row>
      <xdr:rowOff>52387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7C9C52AD-6B9A-4006-B9FE-23DAB1E86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1270635</xdr:colOff>
      <xdr:row>13</xdr:row>
      <xdr:rowOff>161925</xdr:rowOff>
    </xdr:from>
    <xdr:to>
      <xdr:col>8</xdr:col>
      <xdr:colOff>5715</xdr:colOff>
      <xdr:row>29</xdr:row>
      <xdr:rowOff>95250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24C2E9BE-6D52-4593-81C6-65B63FAD1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</xdr:row>
      <xdr:rowOff>133350</xdr:rowOff>
    </xdr:from>
    <xdr:to>
      <xdr:col>8</xdr:col>
      <xdr:colOff>523875</xdr:colOff>
      <xdr:row>16</xdr:row>
      <xdr:rowOff>161925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C1B02E1A-A0B4-4839-A0D1-596B2EF75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179070</xdr:colOff>
      <xdr:row>0</xdr:row>
      <xdr:rowOff>76200</xdr:rowOff>
    </xdr:from>
    <xdr:to>
      <xdr:col>9</xdr:col>
      <xdr:colOff>57150</xdr:colOff>
      <xdr:row>16</xdr:row>
      <xdr:rowOff>15240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7C7C148-3285-4974-A39E-9B8105780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0</xdr:rowOff>
    </xdr:from>
    <xdr:to>
      <xdr:col>12</xdr:col>
      <xdr:colOff>457200</xdr:colOff>
      <xdr:row>26</xdr:row>
      <xdr:rowOff>28575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3C7FF546-4DDA-42D2-88AE-2448CB01C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1514;&#1513;&#1493;&#1489;&#1493;&#1514;&#1514;%20&#1500;&#1513;&#1488;&#1500;&#1493;&#150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ראשי (2)"/>
      <sheetName val="ראשי"/>
      <sheetName val="ביטחון עצמי במייל"/>
      <sheetName val="מרוצים מהחיים מייל"/>
      <sheetName val="ציוני מתמטיקה במייל"/>
      <sheetName val="עושים מה שאחרים אומרים במייל"/>
      <sheetName val="עושים מה שאחרים אומרים בטלפון"/>
      <sheetName val="ממוצע משקל"/>
      <sheetName val="מספר חברים טובים במייל"/>
      <sheetName val="מספר חברים טובים בטלפון"/>
    </sheetNames>
    <sheetDataSet>
      <sheetData sheetId="0"/>
      <sheetData sheetId="1">
        <row r="1">
          <cell r="N1" t="str">
            <v>עושה מה ש0חרים 0ומרים-5</v>
          </cell>
          <cell r="P1" t="str">
            <v>מס ח1רים ט81ים-7</v>
          </cell>
        </row>
        <row r="2">
          <cell r="N2" t="str">
            <v>4+</v>
          </cell>
          <cell r="P2">
            <v>4</v>
          </cell>
        </row>
        <row r="3">
          <cell r="N3">
            <v>2</v>
          </cell>
          <cell r="P3">
            <v>4</v>
          </cell>
        </row>
        <row r="4">
          <cell r="N4">
            <v>0</v>
          </cell>
          <cell r="P4">
            <v>4</v>
          </cell>
        </row>
        <row r="5">
          <cell r="N5">
            <v>2</v>
          </cell>
          <cell r="P5">
            <v>2</v>
          </cell>
        </row>
        <row r="6">
          <cell r="N6">
            <v>0</v>
          </cell>
          <cell r="P6">
            <v>4</v>
          </cell>
        </row>
        <row r="7">
          <cell r="N7">
            <v>2</v>
          </cell>
          <cell r="P7">
            <v>2</v>
          </cell>
        </row>
        <row r="8">
          <cell r="N8">
            <v>0</v>
          </cell>
          <cell r="P8">
            <v>2</v>
          </cell>
        </row>
        <row r="9">
          <cell r="N9">
            <v>2</v>
          </cell>
          <cell r="P9">
            <v>2</v>
          </cell>
        </row>
        <row r="10">
          <cell r="N10" t="str">
            <v>4+</v>
          </cell>
          <cell r="P10">
            <v>8</v>
          </cell>
        </row>
        <row r="11">
          <cell r="N11" t="str">
            <v>4+</v>
          </cell>
          <cell r="P11">
            <v>2</v>
          </cell>
        </row>
        <row r="12">
          <cell r="N12">
            <v>2</v>
          </cell>
          <cell r="P12">
            <v>2</v>
          </cell>
        </row>
        <row r="14">
          <cell r="N14" t="str">
            <v>4+</v>
          </cell>
          <cell r="P14">
            <v>4</v>
          </cell>
        </row>
        <row r="15">
          <cell r="N15">
            <v>2</v>
          </cell>
          <cell r="P15">
            <v>4</v>
          </cell>
        </row>
        <row r="16">
          <cell r="N16">
            <v>0</v>
          </cell>
          <cell r="P16">
            <v>4</v>
          </cell>
        </row>
        <row r="18">
          <cell r="N18" t="str">
            <v>4+</v>
          </cell>
          <cell r="P18">
            <v>4</v>
          </cell>
        </row>
        <row r="19">
          <cell r="N19">
            <v>2</v>
          </cell>
          <cell r="P19">
            <v>2</v>
          </cell>
        </row>
        <row r="20">
          <cell r="N20">
            <v>2</v>
          </cell>
          <cell r="P20">
            <v>2</v>
          </cell>
        </row>
        <row r="21">
          <cell r="N21">
            <v>0</v>
          </cell>
          <cell r="P21">
            <v>4</v>
          </cell>
        </row>
        <row r="22">
          <cell r="N22">
            <v>0</v>
          </cell>
          <cell r="P22">
            <v>2</v>
          </cell>
        </row>
        <row r="23">
          <cell r="N23">
            <v>2</v>
          </cell>
          <cell r="P23">
            <v>2</v>
          </cell>
        </row>
        <row r="24">
          <cell r="N24">
            <v>2</v>
          </cell>
          <cell r="P24">
            <v>2</v>
          </cell>
        </row>
        <row r="25">
          <cell r="N25" t="str">
            <v>4+</v>
          </cell>
          <cell r="P25">
            <v>0</v>
          </cell>
        </row>
        <row r="26">
          <cell r="N26" t="str">
            <v>4+</v>
          </cell>
          <cell r="P26">
            <v>4</v>
          </cell>
        </row>
        <row r="27">
          <cell r="N27">
            <v>0</v>
          </cell>
          <cell r="P27">
            <v>4</v>
          </cell>
        </row>
        <row r="28">
          <cell r="N28" t="str">
            <v>4+</v>
          </cell>
          <cell r="P28">
            <v>4</v>
          </cell>
        </row>
        <row r="29">
          <cell r="N29">
            <v>2</v>
          </cell>
          <cell r="P29">
            <v>4</v>
          </cell>
        </row>
        <row r="30">
          <cell r="N30" t="str">
            <v>4+</v>
          </cell>
          <cell r="P30">
            <v>8</v>
          </cell>
        </row>
        <row r="31">
          <cell r="N31">
            <v>2</v>
          </cell>
          <cell r="P31">
            <v>8</v>
          </cell>
        </row>
        <row r="32">
          <cell r="N32">
            <v>0</v>
          </cell>
          <cell r="P32">
            <v>2</v>
          </cell>
        </row>
      </sheetData>
      <sheetData sheetId="2"/>
      <sheetData sheetId="3"/>
      <sheetData sheetId="4"/>
      <sheetData sheetId="5"/>
      <sheetData sheetId="6">
        <row r="2">
          <cell r="B2" t="str">
            <v>עושים מה שאחרים אומרים</v>
          </cell>
        </row>
        <row r="3">
          <cell r="A3" t="str">
            <v>0-1</v>
          </cell>
          <cell r="B3">
            <v>8</v>
          </cell>
        </row>
        <row r="4">
          <cell r="A4" t="str">
            <v>2-3</v>
          </cell>
          <cell r="B4">
            <v>12</v>
          </cell>
        </row>
        <row r="5">
          <cell r="A5" t="str">
            <v>4+</v>
          </cell>
          <cell r="B5">
            <v>9</v>
          </cell>
        </row>
      </sheetData>
      <sheetData sheetId="7"/>
      <sheetData sheetId="8"/>
      <sheetData sheetId="9">
        <row r="2">
          <cell r="B2" t="str">
            <v>מספר חברים טובים</v>
          </cell>
        </row>
        <row r="3">
          <cell r="A3">
            <v>0</v>
          </cell>
          <cell r="B3">
            <v>1</v>
          </cell>
        </row>
        <row r="4">
          <cell r="A4">
            <v>1</v>
          </cell>
          <cell r="B4">
            <v>0</v>
          </cell>
        </row>
        <row r="5">
          <cell r="A5" t="str">
            <v>2-3</v>
          </cell>
          <cell r="B5">
            <v>12</v>
          </cell>
        </row>
        <row r="6">
          <cell r="A6" t="str">
            <v>4-5</v>
          </cell>
          <cell r="B6">
            <v>13</v>
          </cell>
        </row>
        <row r="7">
          <cell r="A7" t="str">
            <v>6-7</v>
          </cell>
          <cell r="B7">
            <v>0</v>
          </cell>
        </row>
        <row r="8">
          <cell r="A8" t="str">
            <v>8+</v>
          </cell>
          <cell r="B8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workbookViewId="0">
      <selection sqref="A1:C13"/>
    </sheetView>
  </sheetViews>
  <sheetFormatPr defaultRowHeight="13.8" x14ac:dyDescent="0.25"/>
  <sheetData>
    <row r="1" spans="1:3" x14ac:dyDescent="0.25">
      <c r="A1" t="s">
        <v>65</v>
      </c>
    </row>
    <row r="2" spans="1:3" ht="14.4" thickBot="1" x14ac:dyDescent="0.3"/>
    <row r="3" spans="1:3" ht="14.4" x14ac:dyDescent="0.3">
      <c r="A3" s="17"/>
      <c r="B3" s="17" t="s">
        <v>66</v>
      </c>
      <c r="C3" s="17" t="s">
        <v>67</v>
      </c>
    </row>
    <row r="4" spans="1:3" x14ac:dyDescent="0.25">
      <c r="A4" s="15" t="s">
        <v>68</v>
      </c>
      <c r="B4" s="15">
        <v>7.390625</v>
      </c>
      <c r="C4" s="15">
        <v>7.625</v>
      </c>
    </row>
    <row r="5" spans="1:3" x14ac:dyDescent="0.25">
      <c r="A5" s="15" t="s">
        <v>69</v>
      </c>
      <c r="B5" s="15">
        <v>3.3021673387096775</v>
      </c>
      <c r="C5" s="15">
        <v>2.370967741935484</v>
      </c>
    </row>
    <row r="6" spans="1:3" x14ac:dyDescent="0.25">
      <c r="A6" s="15" t="s">
        <v>70</v>
      </c>
      <c r="B6" s="15">
        <v>32</v>
      </c>
      <c r="C6" s="15">
        <v>32</v>
      </c>
    </row>
    <row r="7" spans="1:3" x14ac:dyDescent="0.25">
      <c r="A7" s="15" t="s">
        <v>71</v>
      </c>
      <c r="B7" s="15">
        <v>0</v>
      </c>
      <c r="C7" s="15"/>
    </row>
    <row r="8" spans="1:3" x14ac:dyDescent="0.25">
      <c r="A8" s="15" t="s">
        <v>72</v>
      </c>
      <c r="B8" s="15">
        <v>60</v>
      </c>
      <c r="C8" s="15"/>
    </row>
    <row r="9" spans="1:3" x14ac:dyDescent="0.25">
      <c r="A9" s="15" t="s">
        <v>73</v>
      </c>
      <c r="B9" s="15">
        <v>-0.5566403852596985</v>
      </c>
      <c r="C9" s="15"/>
    </row>
    <row r="10" spans="1:3" x14ac:dyDescent="0.25">
      <c r="A10" s="15" t="s">
        <v>74</v>
      </c>
      <c r="B10" s="15">
        <v>0.28992175369301876</v>
      </c>
      <c r="C10" s="15"/>
    </row>
    <row r="11" spans="1:3" x14ac:dyDescent="0.25">
      <c r="A11" s="15" t="s">
        <v>75</v>
      </c>
      <c r="B11" s="15">
        <v>1.6706488649046354</v>
      </c>
      <c r="C11" s="15"/>
    </row>
    <row r="12" spans="1:3" x14ac:dyDescent="0.25">
      <c r="A12" s="15" t="s">
        <v>76</v>
      </c>
      <c r="B12" s="15">
        <v>0.57984350738603752</v>
      </c>
      <c r="C12" s="15"/>
    </row>
    <row r="13" spans="1:3" ht="14.4" thickBot="1" x14ac:dyDescent="0.3">
      <c r="A13" s="16" t="s">
        <v>77</v>
      </c>
      <c r="B13" s="16">
        <v>2.0002978220142609</v>
      </c>
      <c r="C1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rightToLeft="1" workbookViewId="0">
      <selection activeCell="C1" sqref="A1:C13"/>
    </sheetView>
  </sheetViews>
  <sheetFormatPr defaultRowHeight="13.8" x14ac:dyDescent="0.25"/>
  <cols>
    <col min="1" max="1" width="41.19921875" bestFit="1" customWidth="1"/>
  </cols>
  <sheetData>
    <row r="1" spans="1:3" x14ac:dyDescent="0.25">
      <c r="A1" t="s">
        <v>65</v>
      </c>
    </row>
    <row r="2" spans="1:3" ht="14.4" thickBot="1" x14ac:dyDescent="0.3"/>
    <row r="3" spans="1:3" ht="14.4" x14ac:dyDescent="0.3">
      <c r="A3" s="17"/>
      <c r="B3" s="17" t="s">
        <v>66</v>
      </c>
      <c r="C3" s="17" t="s">
        <v>67</v>
      </c>
    </row>
    <row r="4" spans="1:3" x14ac:dyDescent="0.25">
      <c r="A4" s="15" t="s">
        <v>68</v>
      </c>
      <c r="B4" s="15">
        <v>7.21875</v>
      </c>
      <c r="C4" s="15">
        <v>7.96875</v>
      </c>
    </row>
    <row r="5" spans="1:3" x14ac:dyDescent="0.25">
      <c r="A5" s="15" t="s">
        <v>69</v>
      </c>
      <c r="B5" s="15">
        <v>4.305443548387097</v>
      </c>
      <c r="C5" s="15">
        <v>2.095766129032258</v>
      </c>
    </row>
    <row r="6" spans="1:3" x14ac:dyDescent="0.25">
      <c r="A6" s="15" t="s">
        <v>70</v>
      </c>
      <c r="B6" s="15">
        <v>32</v>
      </c>
      <c r="C6" s="15">
        <v>32</v>
      </c>
    </row>
    <row r="7" spans="1:3" x14ac:dyDescent="0.25">
      <c r="A7" s="15" t="s">
        <v>71</v>
      </c>
      <c r="B7" s="15">
        <v>0</v>
      </c>
      <c r="C7" s="15"/>
    </row>
    <row r="8" spans="1:3" x14ac:dyDescent="0.25">
      <c r="A8" s="15" t="s">
        <v>72</v>
      </c>
      <c r="B8" s="15">
        <v>55</v>
      </c>
      <c r="C8" s="15"/>
    </row>
    <row r="9" spans="1:3" x14ac:dyDescent="0.25">
      <c r="A9" s="15" t="s">
        <v>73</v>
      </c>
      <c r="B9" s="15">
        <v>-1.6768925141275477</v>
      </c>
      <c r="C9" s="15"/>
    </row>
    <row r="10" spans="1:3" x14ac:dyDescent="0.25">
      <c r="A10" s="21" t="s">
        <v>74</v>
      </c>
      <c r="B10" s="21">
        <v>4.9619478708460264E-2</v>
      </c>
      <c r="C10" s="15"/>
    </row>
    <row r="11" spans="1:3" x14ac:dyDescent="0.25">
      <c r="A11" s="15" t="s">
        <v>75</v>
      </c>
      <c r="B11" s="15">
        <v>1.673033965289912</v>
      </c>
      <c r="C11" s="15"/>
    </row>
    <row r="12" spans="1:3" x14ac:dyDescent="0.25">
      <c r="A12" s="15" t="s">
        <v>76</v>
      </c>
      <c r="B12" s="15">
        <v>9.9238957416920529E-2</v>
      </c>
      <c r="C12" s="15"/>
    </row>
    <row r="13" spans="1:3" ht="14.4" thickBot="1" x14ac:dyDescent="0.3">
      <c r="A13" s="16" t="s">
        <v>77</v>
      </c>
      <c r="B13" s="16">
        <v>2.0040447832891455</v>
      </c>
      <c r="C1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rightToLeft="1" workbookViewId="0">
      <selection activeCell="E26" sqref="E26"/>
    </sheetView>
  </sheetViews>
  <sheetFormatPr defaultRowHeight="13.8" x14ac:dyDescent="0.25"/>
  <sheetData>
    <row r="1" spans="1:3" x14ac:dyDescent="0.25">
      <c r="A1" t="s">
        <v>65</v>
      </c>
    </row>
    <row r="2" spans="1:3" ht="14.4" thickBot="1" x14ac:dyDescent="0.3"/>
    <row r="3" spans="1:3" ht="14.4" x14ac:dyDescent="0.3">
      <c r="A3" s="17"/>
      <c r="B3" s="17">
        <v>10</v>
      </c>
      <c r="C3" s="17">
        <v>10</v>
      </c>
    </row>
    <row r="4" spans="1:3" x14ac:dyDescent="0.25">
      <c r="A4" s="15" t="s">
        <v>68</v>
      </c>
      <c r="B4" s="15">
        <v>6.5</v>
      </c>
      <c r="C4" s="15">
        <v>5</v>
      </c>
    </row>
    <row r="5" spans="1:3" x14ac:dyDescent="0.25">
      <c r="A5" s="15" t="s">
        <v>69</v>
      </c>
      <c r="B5" s="15">
        <v>17.5</v>
      </c>
      <c r="C5" s="15">
        <v>15.517241379310345</v>
      </c>
    </row>
    <row r="6" spans="1:3" x14ac:dyDescent="0.25">
      <c r="A6" s="15" t="s">
        <v>70</v>
      </c>
      <c r="B6" s="15">
        <v>30</v>
      </c>
      <c r="C6" s="15">
        <v>30</v>
      </c>
    </row>
    <row r="7" spans="1:3" x14ac:dyDescent="0.25">
      <c r="A7" s="15" t="s">
        <v>71</v>
      </c>
      <c r="B7" s="15">
        <v>0</v>
      </c>
      <c r="C7" s="15"/>
    </row>
    <row r="8" spans="1:3" x14ac:dyDescent="0.25">
      <c r="A8" s="15" t="s">
        <v>72</v>
      </c>
      <c r="B8" s="15">
        <v>58</v>
      </c>
      <c r="C8" s="15"/>
    </row>
    <row r="9" spans="1:3" x14ac:dyDescent="0.25">
      <c r="A9" s="15" t="s">
        <v>73</v>
      </c>
      <c r="B9" s="15">
        <v>1.4298204163378356</v>
      </c>
      <c r="C9" s="15"/>
    </row>
    <row r="10" spans="1:3" x14ac:dyDescent="0.25">
      <c r="A10" s="15" t="s">
        <v>74</v>
      </c>
      <c r="B10" s="15">
        <v>7.9066702272373737E-2</v>
      </c>
      <c r="C10" s="15"/>
    </row>
    <row r="11" spans="1:3" x14ac:dyDescent="0.25">
      <c r="A11" s="15" t="s">
        <v>75</v>
      </c>
      <c r="B11" s="15">
        <v>1.671552762454859</v>
      </c>
      <c r="C11" s="15"/>
    </row>
    <row r="12" spans="1:3" x14ac:dyDescent="0.25">
      <c r="A12" s="15" t="s">
        <v>76</v>
      </c>
      <c r="B12" s="15">
        <v>0.15813340454474747</v>
      </c>
      <c r="C12" s="15"/>
    </row>
    <row r="13" spans="1:3" ht="14.4" thickBot="1" x14ac:dyDescent="0.3">
      <c r="A13" s="16" t="s">
        <v>77</v>
      </c>
      <c r="B13" s="16">
        <v>2.0017174841452352</v>
      </c>
      <c r="C1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rightToLeft="1" workbookViewId="0">
      <selection activeCell="C10" sqref="C10"/>
    </sheetView>
  </sheetViews>
  <sheetFormatPr defaultRowHeight="13.8" x14ac:dyDescent="0.25"/>
  <sheetData>
    <row r="1" spans="1:6" x14ac:dyDescent="0.25">
      <c r="A1" t="s">
        <v>65</v>
      </c>
    </row>
    <row r="2" spans="1:6" ht="14.4" thickBot="1" x14ac:dyDescent="0.3"/>
    <row r="3" spans="1:6" ht="14.4" x14ac:dyDescent="0.3">
      <c r="A3" s="17"/>
      <c r="B3" s="17" t="s">
        <v>66</v>
      </c>
      <c r="C3" s="17" t="s">
        <v>67</v>
      </c>
    </row>
    <row r="4" spans="1:6" x14ac:dyDescent="0.25">
      <c r="A4" s="15" t="s">
        <v>68</v>
      </c>
      <c r="B4" s="15">
        <v>6.40625</v>
      </c>
      <c r="C4" s="15">
        <v>5</v>
      </c>
    </row>
    <row r="5" spans="1:6" x14ac:dyDescent="0.25">
      <c r="A5" s="15" t="s">
        <v>69</v>
      </c>
      <c r="B5" s="15">
        <v>18.119959677419356</v>
      </c>
      <c r="C5" s="15">
        <v>16.129032258064516</v>
      </c>
    </row>
    <row r="6" spans="1:6" x14ac:dyDescent="0.25">
      <c r="A6" s="15" t="s">
        <v>70</v>
      </c>
      <c r="B6" s="15">
        <v>32</v>
      </c>
      <c r="C6" s="15">
        <v>32</v>
      </c>
    </row>
    <row r="7" spans="1:6" x14ac:dyDescent="0.25">
      <c r="A7" s="15" t="s">
        <v>71</v>
      </c>
      <c r="B7" s="15">
        <v>0</v>
      </c>
      <c r="C7" s="15"/>
    </row>
    <row r="8" spans="1:6" x14ac:dyDescent="0.25">
      <c r="A8" s="15" t="s">
        <v>72</v>
      </c>
      <c r="B8" s="15">
        <v>62</v>
      </c>
      <c r="C8" s="15"/>
    </row>
    <row r="9" spans="1:6" x14ac:dyDescent="0.25">
      <c r="A9" s="15" t="s">
        <v>73</v>
      </c>
      <c r="B9" s="15">
        <v>1.3592947138885292</v>
      </c>
      <c r="C9" s="15"/>
    </row>
    <row r="10" spans="1:6" x14ac:dyDescent="0.25">
      <c r="A10" s="15" t="s">
        <v>74</v>
      </c>
      <c r="B10" s="15">
        <v>8.9488502527375141E-2</v>
      </c>
      <c r="C10" s="15"/>
    </row>
    <row r="11" spans="1:6" x14ac:dyDescent="0.25">
      <c r="A11" s="15" t="s">
        <v>75</v>
      </c>
      <c r="B11" s="15">
        <v>1.6698041625120112</v>
      </c>
      <c r="C11" s="15"/>
    </row>
    <row r="12" spans="1:6" x14ac:dyDescent="0.25">
      <c r="A12" s="15" t="s">
        <v>76</v>
      </c>
      <c r="B12" s="15">
        <v>0.17897700505475028</v>
      </c>
      <c r="C12" s="15"/>
    </row>
    <row r="13" spans="1:6" ht="14.4" thickBot="1" x14ac:dyDescent="0.3">
      <c r="A13" s="16" t="s">
        <v>77</v>
      </c>
      <c r="B13" s="16">
        <v>1.9989715170333793</v>
      </c>
      <c r="C13" s="16"/>
    </row>
    <row r="14" spans="1:6" x14ac:dyDescent="0.25">
      <c r="F14" t="s">
        <v>104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rightToLeft="1" workbookViewId="0">
      <selection sqref="A1:C13"/>
    </sheetView>
  </sheetViews>
  <sheetFormatPr defaultRowHeight="13.8" x14ac:dyDescent="0.25"/>
  <sheetData>
    <row r="1" spans="1:3" x14ac:dyDescent="0.25">
      <c r="A1" t="s">
        <v>65</v>
      </c>
    </row>
    <row r="2" spans="1:3" ht="14.4" thickBot="1" x14ac:dyDescent="0.3"/>
    <row r="3" spans="1:3" ht="14.4" x14ac:dyDescent="0.3">
      <c r="A3" s="17"/>
      <c r="B3" s="17" t="s">
        <v>66</v>
      </c>
      <c r="C3" s="17" t="s">
        <v>67</v>
      </c>
    </row>
    <row r="4" spans="1:3" x14ac:dyDescent="0.25">
      <c r="A4" s="15" t="s">
        <v>68</v>
      </c>
      <c r="B4" s="15">
        <v>8.6968750000000004</v>
      </c>
      <c r="C4" s="15">
        <v>8.8375000000000004</v>
      </c>
    </row>
    <row r="5" spans="1:3" x14ac:dyDescent="0.25">
      <c r="A5" s="15" t="s">
        <v>69</v>
      </c>
      <c r="B5" s="15">
        <v>0.95644153225805806</v>
      </c>
      <c r="C5" s="15">
        <v>0.74177419354838681</v>
      </c>
    </row>
    <row r="6" spans="1:3" x14ac:dyDescent="0.25">
      <c r="A6" s="15" t="s">
        <v>70</v>
      </c>
      <c r="B6" s="15">
        <v>32</v>
      </c>
      <c r="C6" s="15">
        <v>32</v>
      </c>
    </row>
    <row r="7" spans="1:3" x14ac:dyDescent="0.25">
      <c r="A7" s="15" t="s">
        <v>71</v>
      </c>
      <c r="B7" s="15">
        <v>0</v>
      </c>
      <c r="C7" s="15"/>
    </row>
    <row r="8" spans="1:3" x14ac:dyDescent="0.25">
      <c r="A8" s="15" t="s">
        <v>72</v>
      </c>
      <c r="B8" s="15">
        <v>61</v>
      </c>
      <c r="C8" s="15"/>
    </row>
    <row r="9" spans="1:3" x14ac:dyDescent="0.25">
      <c r="A9" s="15" t="s">
        <v>73</v>
      </c>
      <c r="B9" s="15">
        <v>-0.61043734601168842</v>
      </c>
      <c r="C9" s="15"/>
    </row>
    <row r="10" spans="1:3" x14ac:dyDescent="0.25">
      <c r="A10" s="15" t="s">
        <v>74</v>
      </c>
      <c r="B10" s="15">
        <v>0.27191992214695021</v>
      </c>
      <c r="C10" s="15"/>
    </row>
    <row r="11" spans="1:3" x14ac:dyDescent="0.25">
      <c r="A11" s="15" t="s">
        <v>75</v>
      </c>
      <c r="B11" s="15">
        <v>1.6702194837737363</v>
      </c>
      <c r="C11" s="15"/>
    </row>
    <row r="12" spans="1:3" x14ac:dyDescent="0.25">
      <c r="A12" s="15" t="s">
        <v>76</v>
      </c>
      <c r="B12" s="15">
        <v>0.54383984429390042</v>
      </c>
      <c r="C12" s="15"/>
    </row>
    <row r="13" spans="1:3" ht="14.4" thickBot="1" x14ac:dyDescent="0.3">
      <c r="A13" s="16" t="s">
        <v>77</v>
      </c>
      <c r="B13" s="16">
        <v>1.9996235849949404</v>
      </c>
      <c r="C13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rightToLeft="1" workbookViewId="0">
      <selection activeCell="C16" sqref="C16"/>
    </sheetView>
  </sheetViews>
  <sheetFormatPr defaultRowHeight="13.8" x14ac:dyDescent="0.25"/>
  <cols>
    <col min="1" max="1" width="41.19921875" bestFit="1" customWidth="1"/>
    <col min="2" max="3" width="11.8984375" bestFit="1" customWidth="1"/>
  </cols>
  <sheetData>
    <row r="1" spans="1:5" x14ac:dyDescent="0.25">
      <c r="A1" t="s">
        <v>65</v>
      </c>
    </row>
    <row r="2" spans="1:5" ht="14.4" thickBot="1" x14ac:dyDescent="0.3"/>
    <row r="3" spans="1:5" ht="14.4" x14ac:dyDescent="0.3">
      <c r="A3" s="17"/>
      <c r="B3" s="17" t="s">
        <v>66</v>
      </c>
      <c r="C3" s="17" t="s">
        <v>67</v>
      </c>
    </row>
    <row r="4" spans="1:5" x14ac:dyDescent="0.25">
      <c r="A4" s="15" t="s">
        <v>68</v>
      </c>
      <c r="B4" s="15">
        <v>6.4353125000000011</v>
      </c>
      <c r="C4" s="15">
        <v>6.3773958333333329</v>
      </c>
    </row>
    <row r="5" spans="1:5" x14ac:dyDescent="0.25">
      <c r="A5" s="15" t="s">
        <v>69</v>
      </c>
      <c r="B5" s="15">
        <v>0.98098556227597744</v>
      </c>
      <c r="C5" s="15">
        <v>0.99438260528673683</v>
      </c>
    </row>
    <row r="6" spans="1:5" x14ac:dyDescent="0.25">
      <c r="A6" s="15" t="s">
        <v>70</v>
      </c>
      <c r="B6" s="15">
        <v>32</v>
      </c>
      <c r="C6" s="15">
        <v>32</v>
      </c>
    </row>
    <row r="7" spans="1:5" x14ac:dyDescent="0.25">
      <c r="A7" s="15" t="s">
        <v>71</v>
      </c>
      <c r="B7" s="15">
        <v>0</v>
      </c>
      <c r="C7" s="15"/>
    </row>
    <row r="8" spans="1:5" x14ac:dyDescent="0.25">
      <c r="A8" s="15" t="s">
        <v>72</v>
      </c>
      <c r="B8" s="15">
        <v>62</v>
      </c>
      <c r="C8" s="15"/>
    </row>
    <row r="9" spans="1:5" x14ac:dyDescent="0.25">
      <c r="A9" s="15" t="s">
        <v>73</v>
      </c>
      <c r="B9" s="15">
        <v>0.23310657436748461</v>
      </c>
      <c r="C9" s="15"/>
    </row>
    <row r="10" spans="1:5" x14ac:dyDescent="0.25">
      <c r="A10" s="21" t="s">
        <v>74</v>
      </c>
      <c r="B10" s="21">
        <v>0.40822326593683722</v>
      </c>
      <c r="C10" s="15"/>
    </row>
    <row r="11" spans="1:5" x14ac:dyDescent="0.25">
      <c r="A11" s="15" t="s">
        <v>75</v>
      </c>
      <c r="B11" s="15">
        <v>1.6698041625120112</v>
      </c>
      <c r="C11" s="15"/>
    </row>
    <row r="12" spans="1:5" x14ac:dyDescent="0.25">
      <c r="A12" s="21" t="s">
        <v>76</v>
      </c>
      <c r="B12" s="21">
        <v>0.81644653187367444</v>
      </c>
      <c r="C12" s="15"/>
      <c r="E12" t="s">
        <v>105</v>
      </c>
    </row>
    <row r="13" spans="1:5" ht="14.4" thickBot="1" x14ac:dyDescent="0.3">
      <c r="A13" s="16" t="s">
        <v>77</v>
      </c>
      <c r="B13" s="16">
        <v>1.9989715170333793</v>
      </c>
      <c r="C13" s="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rightToLeft="1" tabSelected="1" workbookViewId="0">
      <selection activeCell="F26" sqref="F26"/>
    </sheetView>
  </sheetViews>
  <sheetFormatPr defaultRowHeight="13.8" x14ac:dyDescent="0.25"/>
  <cols>
    <col min="1" max="1" width="16.296875" bestFit="1" customWidth="1"/>
    <col min="3" max="3" width="10.19921875" bestFit="1" customWidth="1"/>
  </cols>
  <sheetData>
    <row r="1" spans="1:3" ht="14.4" x14ac:dyDescent="0.3">
      <c r="A1" s="20" t="s">
        <v>79</v>
      </c>
      <c r="B1" s="20"/>
    </row>
    <row r="2" spans="1:3" x14ac:dyDescent="0.25">
      <c r="A2" s="15"/>
      <c r="B2" s="15"/>
    </row>
    <row r="3" spans="1:3" x14ac:dyDescent="0.25">
      <c r="A3" s="15" t="s">
        <v>68</v>
      </c>
      <c r="B3" s="15">
        <v>6.4353125000000011</v>
      </c>
      <c r="C3" t="s">
        <v>92</v>
      </c>
    </row>
    <row r="4" spans="1:3" x14ac:dyDescent="0.25">
      <c r="A4" s="15" t="s">
        <v>80</v>
      </c>
      <c r="B4" s="15">
        <v>0.17508797451888092</v>
      </c>
      <c r="C4" t="s">
        <v>93</v>
      </c>
    </row>
    <row r="5" spans="1:3" x14ac:dyDescent="0.25">
      <c r="A5" s="15" t="s">
        <v>81</v>
      </c>
      <c r="B5" s="15">
        <v>6.5416666666666661</v>
      </c>
      <c r="C5" t="s">
        <v>94</v>
      </c>
    </row>
    <row r="6" spans="1:3" x14ac:dyDescent="0.25">
      <c r="A6" s="15" t="s">
        <v>82</v>
      </c>
      <c r="B6" s="15">
        <v>6.666666666666667</v>
      </c>
      <c r="C6" t="s">
        <v>95</v>
      </c>
    </row>
    <row r="7" spans="1:3" x14ac:dyDescent="0.25">
      <c r="A7" s="15" t="s">
        <v>83</v>
      </c>
      <c r="B7" s="15">
        <v>0.99044715269214512</v>
      </c>
      <c r="C7" t="s">
        <v>96</v>
      </c>
    </row>
    <row r="8" spans="1:3" x14ac:dyDescent="0.25">
      <c r="A8" s="15" t="s">
        <v>84</v>
      </c>
      <c r="B8" s="15">
        <v>0.98098556227597744</v>
      </c>
      <c r="C8" t="s">
        <v>97</v>
      </c>
    </row>
    <row r="9" spans="1:3" x14ac:dyDescent="0.25">
      <c r="A9" s="15" t="s">
        <v>85</v>
      </c>
      <c r="B9" s="15">
        <v>0.29593258023018221</v>
      </c>
    </row>
    <row r="10" spans="1:3" x14ac:dyDescent="0.25">
      <c r="A10" s="15" t="s">
        <v>86</v>
      </c>
      <c r="B10" s="15">
        <v>-0.48396929129196836</v>
      </c>
      <c r="C10" t="s">
        <v>98</v>
      </c>
    </row>
    <row r="11" spans="1:3" x14ac:dyDescent="0.25">
      <c r="A11" s="15" t="s">
        <v>87</v>
      </c>
      <c r="B11" s="15">
        <v>4.3</v>
      </c>
      <c r="C11" t="s">
        <v>99</v>
      </c>
    </row>
    <row r="12" spans="1:3" x14ac:dyDescent="0.25">
      <c r="A12" s="15" t="s">
        <v>88</v>
      </c>
      <c r="B12" s="15">
        <v>4.083333333333333</v>
      </c>
      <c r="C12" t="s">
        <v>100</v>
      </c>
    </row>
    <row r="13" spans="1:3" x14ac:dyDescent="0.25">
      <c r="A13" s="15" t="s">
        <v>89</v>
      </c>
      <c r="B13" s="15">
        <v>8.3833333333333329</v>
      </c>
      <c r="C13" t="s">
        <v>101</v>
      </c>
    </row>
    <row r="14" spans="1:3" x14ac:dyDescent="0.25">
      <c r="A14" s="15" t="s">
        <v>90</v>
      </c>
      <c r="B14" s="15">
        <v>205.93000000000004</v>
      </c>
      <c r="C14" t="s">
        <v>102</v>
      </c>
    </row>
    <row r="15" spans="1:3" ht="14.4" thickBot="1" x14ac:dyDescent="0.3">
      <c r="A15" s="16" t="s">
        <v>91</v>
      </c>
      <c r="B15" s="16">
        <v>32</v>
      </c>
      <c r="C15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rightToLeft="1" workbookViewId="0">
      <selection activeCell="D14" sqref="D14"/>
    </sheetView>
  </sheetViews>
  <sheetFormatPr defaultRowHeight="13.8" x14ac:dyDescent="0.25"/>
  <cols>
    <col min="1" max="1" width="16.296875" bestFit="1" customWidth="1"/>
    <col min="3" max="3" width="10.19921875" bestFit="1" customWidth="1"/>
  </cols>
  <sheetData>
    <row r="1" spans="1:3" ht="14.4" x14ac:dyDescent="0.3">
      <c r="A1" s="20" t="s">
        <v>79</v>
      </c>
      <c r="B1" s="20"/>
    </row>
    <row r="2" spans="1:3" x14ac:dyDescent="0.25">
      <c r="A2" s="15"/>
      <c r="B2" s="15"/>
    </row>
    <row r="3" spans="1:3" x14ac:dyDescent="0.25">
      <c r="A3" s="15" t="s">
        <v>68</v>
      </c>
      <c r="B3" s="15">
        <v>6.3773958333333329</v>
      </c>
      <c r="C3" t="s">
        <v>92</v>
      </c>
    </row>
    <row r="4" spans="1:3" x14ac:dyDescent="0.25">
      <c r="A4" s="15" t="s">
        <v>80</v>
      </c>
      <c r="B4" s="15">
        <v>0.17627948381819855</v>
      </c>
      <c r="C4" t="s">
        <v>93</v>
      </c>
    </row>
    <row r="5" spans="1:3" x14ac:dyDescent="0.25">
      <c r="A5" s="15" t="s">
        <v>81</v>
      </c>
      <c r="B5" s="15">
        <v>6.2583333333333329</v>
      </c>
      <c r="C5" t="s">
        <v>94</v>
      </c>
    </row>
    <row r="6" spans="1:3" x14ac:dyDescent="0.25">
      <c r="A6" s="15" t="s">
        <v>82</v>
      </c>
      <c r="B6" s="15">
        <v>5.583333333333333</v>
      </c>
      <c r="C6" t="s">
        <v>95</v>
      </c>
    </row>
    <row r="7" spans="1:3" x14ac:dyDescent="0.25">
      <c r="A7" s="15" t="s">
        <v>83</v>
      </c>
      <c r="B7" s="15">
        <v>0.99718734713529977</v>
      </c>
      <c r="C7" t="s">
        <v>96</v>
      </c>
    </row>
    <row r="8" spans="1:3" x14ac:dyDescent="0.25">
      <c r="A8" s="15" t="s">
        <v>84</v>
      </c>
      <c r="B8" s="15">
        <v>0.99438260528673683</v>
      </c>
      <c r="C8" t="s">
        <v>97</v>
      </c>
    </row>
    <row r="9" spans="1:3" x14ac:dyDescent="0.25">
      <c r="A9" s="15" t="s">
        <v>85</v>
      </c>
      <c r="B9" s="15">
        <v>-0.62588004211189219</v>
      </c>
    </row>
    <row r="10" spans="1:3" x14ac:dyDescent="0.25">
      <c r="A10" s="15" t="s">
        <v>86</v>
      </c>
      <c r="B10" s="15">
        <v>0.11237636820142437</v>
      </c>
      <c r="C10" t="s">
        <v>98</v>
      </c>
    </row>
    <row r="11" spans="1:3" x14ac:dyDescent="0.25">
      <c r="A11" s="15" t="s">
        <v>87</v>
      </c>
      <c r="B11" s="15">
        <v>4.0433333333333321</v>
      </c>
      <c r="C11" t="s">
        <v>99</v>
      </c>
    </row>
    <row r="12" spans="1:3" x14ac:dyDescent="0.25">
      <c r="A12" s="15" t="s">
        <v>88</v>
      </c>
      <c r="B12" s="15">
        <v>4.416666666666667</v>
      </c>
      <c r="C12" t="s">
        <v>100</v>
      </c>
    </row>
    <row r="13" spans="1:3" x14ac:dyDescent="0.25">
      <c r="A13" s="15" t="s">
        <v>89</v>
      </c>
      <c r="B13" s="15">
        <v>8.4599999999999991</v>
      </c>
      <c r="C13" t="s">
        <v>101</v>
      </c>
    </row>
    <row r="14" spans="1:3" x14ac:dyDescent="0.25">
      <c r="A14" s="15" t="s">
        <v>90</v>
      </c>
      <c r="B14" s="15">
        <v>204.07666666666665</v>
      </c>
      <c r="C14" t="s">
        <v>102</v>
      </c>
    </row>
    <row r="15" spans="1:3" ht="14.4" thickBot="1" x14ac:dyDescent="0.3">
      <c r="A15" s="16" t="s">
        <v>91</v>
      </c>
      <c r="B15" s="16">
        <v>32</v>
      </c>
      <c r="C15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3"/>
  <sheetViews>
    <sheetView rightToLeft="1" zoomScale="89" zoomScaleNormal="89" workbookViewId="0">
      <selection activeCell="C2" sqref="C2"/>
    </sheetView>
  </sheetViews>
  <sheetFormatPr defaultRowHeight="13.8" x14ac:dyDescent="0.25"/>
  <cols>
    <col min="2" max="2" width="10.19921875" bestFit="1" customWidth="1"/>
    <col min="3" max="3" width="9.59765625" customWidth="1"/>
    <col min="4" max="4" width="8.8984375" customWidth="1"/>
    <col min="5" max="5" width="10.796875" customWidth="1"/>
    <col min="6" max="6" width="11" bestFit="1" customWidth="1"/>
    <col min="7" max="7" width="8.8984375" customWidth="1"/>
    <col min="8" max="8" width="9.796875" customWidth="1"/>
    <col min="11" max="11" width="7.796875" customWidth="1"/>
    <col min="21" max="21" width="6.69921875" bestFit="1" customWidth="1"/>
    <col min="22" max="22" width="8.5" customWidth="1"/>
  </cols>
  <sheetData>
    <row r="1" spans="1:23" x14ac:dyDescent="0.25">
      <c r="B1" t="s">
        <v>16</v>
      </c>
      <c r="C1" t="s">
        <v>17</v>
      </c>
      <c r="D1" t="s">
        <v>108</v>
      </c>
      <c r="E1" t="s">
        <v>108</v>
      </c>
      <c r="F1" t="s">
        <v>18</v>
      </c>
      <c r="G1" t="s">
        <v>106</v>
      </c>
      <c r="H1" t="s">
        <v>106</v>
      </c>
      <c r="I1" s="2" t="s">
        <v>19</v>
      </c>
      <c r="J1" s="2" t="s">
        <v>19</v>
      </c>
      <c r="K1" s="3" t="s">
        <v>107</v>
      </c>
      <c r="L1" s="6" t="s">
        <v>63</v>
      </c>
      <c r="M1" t="s">
        <v>16</v>
      </c>
      <c r="N1" t="s">
        <v>17</v>
      </c>
      <c r="O1" t="s">
        <v>108</v>
      </c>
      <c r="P1" t="s">
        <v>108</v>
      </c>
      <c r="Q1" t="s">
        <v>18</v>
      </c>
      <c r="R1" t="s">
        <v>106</v>
      </c>
      <c r="S1" t="s">
        <v>106</v>
      </c>
      <c r="T1" s="2" t="s">
        <v>19</v>
      </c>
      <c r="U1" s="2" t="s">
        <v>19</v>
      </c>
      <c r="V1" s="3" t="s">
        <v>107</v>
      </c>
      <c r="W1" s="7" t="s">
        <v>64</v>
      </c>
    </row>
    <row r="2" spans="1:23" x14ac:dyDescent="0.25">
      <c r="A2" t="s">
        <v>0</v>
      </c>
      <c r="B2" s="8">
        <v>7</v>
      </c>
      <c r="C2" s="9">
        <v>9</v>
      </c>
      <c r="D2">
        <v>95</v>
      </c>
      <c r="E2" s="8">
        <f t="shared" ref="E2:E33" si="0">D2/10</f>
        <v>9.5</v>
      </c>
      <c r="F2" t="s">
        <v>1</v>
      </c>
      <c r="G2" t="s">
        <v>37</v>
      </c>
      <c r="H2" s="8">
        <v>10</v>
      </c>
      <c r="I2" s="2">
        <v>53</v>
      </c>
      <c r="J2" s="10">
        <f>I2/10</f>
        <v>5.3</v>
      </c>
      <c r="K2" s="11">
        <v>4</v>
      </c>
      <c r="L2" s="6">
        <f>AVERAGE(B2,C2,E2,H2,J2,K2)</f>
        <v>7.4666666666666659</v>
      </c>
      <c r="M2" s="8">
        <v>8</v>
      </c>
      <c r="N2" s="9">
        <v>8</v>
      </c>
      <c r="O2">
        <v>95</v>
      </c>
      <c r="P2" s="8">
        <f>O2/10</f>
        <v>9.5</v>
      </c>
      <c r="Q2" t="s">
        <v>1</v>
      </c>
      <c r="R2" t="s">
        <v>37</v>
      </c>
      <c r="S2" s="8">
        <v>10</v>
      </c>
      <c r="T2">
        <v>50</v>
      </c>
      <c r="U2" s="8">
        <f>T2/10</f>
        <v>5</v>
      </c>
      <c r="V2" s="9">
        <v>4</v>
      </c>
      <c r="W2" s="12">
        <f>AVERAGE(V2,U2,S2,P2,N2,M2)</f>
        <v>7.416666666666667</v>
      </c>
    </row>
    <row r="3" spans="1:23" x14ac:dyDescent="0.25">
      <c r="A3" t="s">
        <v>2</v>
      </c>
      <c r="B3" s="8">
        <v>6</v>
      </c>
      <c r="C3" s="9">
        <v>9</v>
      </c>
      <c r="D3">
        <v>95</v>
      </c>
      <c r="E3" s="8">
        <f t="shared" si="0"/>
        <v>9.5</v>
      </c>
      <c r="F3" t="s">
        <v>1</v>
      </c>
      <c r="G3">
        <v>2</v>
      </c>
      <c r="H3" s="8">
        <v>5</v>
      </c>
      <c r="I3" s="2">
        <v>85</v>
      </c>
      <c r="J3" s="10">
        <f t="shared" ref="J3:J4" si="1">I3/10</f>
        <v>8.5</v>
      </c>
      <c r="K3" s="11">
        <v>2</v>
      </c>
      <c r="L3" s="6">
        <f t="shared" ref="L3:L33" si="2">AVERAGE(B3,C3,E3,H3,J3,K3)</f>
        <v>6.666666666666667</v>
      </c>
      <c r="M3" s="8">
        <v>6</v>
      </c>
      <c r="N3" s="9">
        <v>9</v>
      </c>
      <c r="O3">
        <v>95</v>
      </c>
      <c r="P3" s="8">
        <f t="shared" ref="P3:P12" si="3">O3/10</f>
        <v>9.5</v>
      </c>
      <c r="Q3" t="s">
        <v>1</v>
      </c>
      <c r="R3">
        <v>2</v>
      </c>
      <c r="S3" s="8">
        <v>5</v>
      </c>
      <c r="T3">
        <v>80</v>
      </c>
      <c r="U3" s="8">
        <f t="shared" ref="U3:U33" si="4">T3/10</f>
        <v>8</v>
      </c>
      <c r="V3" s="9">
        <v>4</v>
      </c>
      <c r="W3" s="12">
        <f t="shared" ref="W3:W33" si="5">AVERAGE(V3,U3,S3,P3,N3,M3)</f>
        <v>6.916666666666667</v>
      </c>
    </row>
    <row r="4" spans="1:23" x14ac:dyDescent="0.25">
      <c r="A4" t="s">
        <v>4</v>
      </c>
      <c r="B4" s="8">
        <v>9</v>
      </c>
      <c r="C4" s="9">
        <v>7</v>
      </c>
      <c r="D4">
        <v>85</v>
      </c>
      <c r="E4" s="8">
        <f t="shared" si="0"/>
        <v>8.5</v>
      </c>
      <c r="F4" t="s">
        <v>1</v>
      </c>
      <c r="G4">
        <v>0</v>
      </c>
      <c r="H4" s="8">
        <v>0</v>
      </c>
      <c r="I4" s="1">
        <v>48</v>
      </c>
      <c r="J4" s="10">
        <f t="shared" si="1"/>
        <v>4.8</v>
      </c>
      <c r="K4" s="11">
        <v>6</v>
      </c>
      <c r="L4" s="6">
        <f t="shared" si="2"/>
        <v>5.8833333333333329</v>
      </c>
      <c r="M4" s="8">
        <v>9</v>
      </c>
      <c r="N4" s="9">
        <v>7</v>
      </c>
      <c r="O4">
        <v>85</v>
      </c>
      <c r="P4" s="8">
        <f t="shared" si="3"/>
        <v>8.5</v>
      </c>
      <c r="Q4" t="s">
        <v>1</v>
      </c>
      <c r="R4">
        <v>0</v>
      </c>
      <c r="S4" s="8">
        <v>0</v>
      </c>
      <c r="T4" s="13">
        <v>48</v>
      </c>
      <c r="U4" s="8">
        <f t="shared" si="4"/>
        <v>4.8</v>
      </c>
      <c r="V4" s="9">
        <v>4</v>
      </c>
      <c r="W4" s="12">
        <f t="shared" si="5"/>
        <v>5.55</v>
      </c>
    </row>
    <row r="5" spans="1:23" x14ac:dyDescent="0.25">
      <c r="A5" t="s">
        <v>5</v>
      </c>
      <c r="B5" s="8">
        <v>9</v>
      </c>
      <c r="C5" s="9">
        <v>7</v>
      </c>
      <c r="D5">
        <v>95</v>
      </c>
      <c r="E5" s="8">
        <f t="shared" si="0"/>
        <v>9.5</v>
      </c>
      <c r="F5" t="s">
        <v>1</v>
      </c>
      <c r="G5" t="s">
        <v>37</v>
      </c>
      <c r="H5" s="8">
        <v>10</v>
      </c>
      <c r="I5" s="2"/>
      <c r="J5" s="10">
        <f>I5/10</f>
        <v>0</v>
      </c>
      <c r="K5" s="11">
        <v>1</v>
      </c>
      <c r="L5" s="6">
        <f t="shared" si="2"/>
        <v>6.083333333333333</v>
      </c>
      <c r="M5" s="8">
        <v>9</v>
      </c>
      <c r="N5" s="9">
        <v>8</v>
      </c>
      <c r="O5">
        <v>95</v>
      </c>
      <c r="P5" s="8">
        <f t="shared" si="3"/>
        <v>9.5</v>
      </c>
      <c r="Q5" t="s">
        <v>1</v>
      </c>
      <c r="R5">
        <v>2</v>
      </c>
      <c r="S5" s="8">
        <v>5</v>
      </c>
      <c r="U5" s="8">
        <f t="shared" si="4"/>
        <v>0</v>
      </c>
      <c r="V5" s="9">
        <v>2</v>
      </c>
      <c r="W5" s="12">
        <f t="shared" si="5"/>
        <v>5.583333333333333</v>
      </c>
    </row>
    <row r="6" spans="1:23" x14ac:dyDescent="0.25">
      <c r="A6" t="s">
        <v>6</v>
      </c>
      <c r="B6" s="8">
        <v>8.5</v>
      </c>
      <c r="C6" s="9">
        <v>8</v>
      </c>
      <c r="D6">
        <v>85</v>
      </c>
      <c r="E6" s="8">
        <f t="shared" si="0"/>
        <v>8.5</v>
      </c>
      <c r="F6" t="s">
        <v>1</v>
      </c>
      <c r="G6">
        <v>0</v>
      </c>
      <c r="H6" s="8">
        <v>0</v>
      </c>
      <c r="I6" s="1">
        <v>43</v>
      </c>
      <c r="J6" s="10">
        <f t="shared" ref="J6:J33" si="6">I6/10</f>
        <v>4.3</v>
      </c>
      <c r="K6" s="11">
        <v>4</v>
      </c>
      <c r="L6" s="6">
        <f t="shared" si="2"/>
        <v>5.55</v>
      </c>
      <c r="M6" s="8">
        <v>9</v>
      </c>
      <c r="N6" s="9">
        <v>8</v>
      </c>
      <c r="O6">
        <v>95</v>
      </c>
      <c r="P6" s="8">
        <f t="shared" si="3"/>
        <v>9.5</v>
      </c>
      <c r="Q6" t="s">
        <v>1</v>
      </c>
      <c r="R6">
        <v>0</v>
      </c>
      <c r="S6" s="8">
        <v>0</v>
      </c>
      <c r="T6">
        <v>43</v>
      </c>
      <c r="U6" s="8">
        <f t="shared" si="4"/>
        <v>4.3</v>
      </c>
      <c r="V6" s="9">
        <v>4</v>
      </c>
      <c r="W6" s="12">
        <f t="shared" si="5"/>
        <v>5.8</v>
      </c>
    </row>
    <row r="7" spans="1:23" x14ac:dyDescent="0.25">
      <c r="A7" t="s">
        <v>7</v>
      </c>
      <c r="B7" s="8">
        <v>8</v>
      </c>
      <c r="C7" s="9">
        <v>7</v>
      </c>
      <c r="D7">
        <v>95</v>
      </c>
      <c r="E7" s="8">
        <f t="shared" si="0"/>
        <v>9.5</v>
      </c>
      <c r="F7" t="s">
        <v>1</v>
      </c>
      <c r="G7">
        <v>2</v>
      </c>
      <c r="H7" s="8">
        <v>5</v>
      </c>
      <c r="I7" s="1">
        <v>48</v>
      </c>
      <c r="J7" s="10">
        <f t="shared" si="6"/>
        <v>4.8</v>
      </c>
      <c r="K7" s="11">
        <v>2</v>
      </c>
      <c r="L7" s="6">
        <f t="shared" si="2"/>
        <v>6.05</v>
      </c>
      <c r="M7" s="8">
        <v>8</v>
      </c>
      <c r="N7" s="9">
        <v>8</v>
      </c>
      <c r="O7">
        <v>95</v>
      </c>
      <c r="P7" s="8">
        <f t="shared" si="3"/>
        <v>9.5</v>
      </c>
      <c r="Q7" t="s">
        <v>1</v>
      </c>
      <c r="R7">
        <v>2</v>
      </c>
      <c r="S7" s="8">
        <v>5</v>
      </c>
      <c r="T7">
        <v>47</v>
      </c>
      <c r="U7" s="8">
        <f t="shared" si="4"/>
        <v>4.7</v>
      </c>
      <c r="V7" s="9">
        <v>2</v>
      </c>
      <c r="W7" s="12">
        <f t="shared" si="5"/>
        <v>6.2</v>
      </c>
    </row>
    <row r="8" spans="1:23" x14ac:dyDescent="0.25">
      <c r="A8" t="s">
        <v>8</v>
      </c>
      <c r="B8" s="8">
        <v>8</v>
      </c>
      <c r="C8" s="9">
        <v>5</v>
      </c>
      <c r="D8">
        <v>73</v>
      </c>
      <c r="E8" s="8">
        <f t="shared" si="0"/>
        <v>7.3</v>
      </c>
      <c r="F8" t="s">
        <v>1</v>
      </c>
      <c r="G8" t="s">
        <v>37</v>
      </c>
      <c r="H8" s="8">
        <v>10</v>
      </c>
      <c r="I8" s="1">
        <v>60</v>
      </c>
      <c r="J8" s="10">
        <f t="shared" si="6"/>
        <v>6</v>
      </c>
      <c r="K8" s="11">
        <v>2</v>
      </c>
      <c r="L8" s="6">
        <f t="shared" si="2"/>
        <v>6.3833333333333329</v>
      </c>
      <c r="M8" s="8">
        <v>7</v>
      </c>
      <c r="N8" s="9">
        <v>6</v>
      </c>
      <c r="O8">
        <v>73</v>
      </c>
      <c r="P8" s="8">
        <f t="shared" si="3"/>
        <v>7.3</v>
      </c>
      <c r="Q8" t="s">
        <v>1</v>
      </c>
      <c r="R8">
        <v>0</v>
      </c>
      <c r="S8" s="8">
        <v>0</v>
      </c>
      <c r="T8">
        <v>59</v>
      </c>
      <c r="U8" s="8">
        <f t="shared" si="4"/>
        <v>5.9</v>
      </c>
      <c r="V8" s="9">
        <v>2</v>
      </c>
      <c r="W8" s="12">
        <f t="shared" si="5"/>
        <v>4.7</v>
      </c>
    </row>
    <row r="9" spans="1:23" x14ac:dyDescent="0.25">
      <c r="A9" t="s">
        <v>9</v>
      </c>
      <c r="B9" s="8">
        <v>5</v>
      </c>
      <c r="C9" s="9">
        <v>8</v>
      </c>
      <c r="D9">
        <v>95</v>
      </c>
      <c r="E9" s="8">
        <f t="shared" si="0"/>
        <v>9.5</v>
      </c>
      <c r="F9" t="s">
        <v>1</v>
      </c>
      <c r="G9" t="s">
        <v>37</v>
      </c>
      <c r="H9" s="8">
        <v>10</v>
      </c>
      <c r="I9" s="1">
        <v>55</v>
      </c>
      <c r="J9" s="10">
        <f t="shared" si="6"/>
        <v>5.5</v>
      </c>
      <c r="K9" s="11">
        <v>4</v>
      </c>
      <c r="L9" s="6">
        <f t="shared" si="2"/>
        <v>7</v>
      </c>
      <c r="M9" s="8">
        <v>5</v>
      </c>
      <c r="N9" s="9">
        <v>8</v>
      </c>
      <c r="O9">
        <v>95</v>
      </c>
      <c r="P9" s="8">
        <f t="shared" si="3"/>
        <v>9.5</v>
      </c>
      <c r="Q9" t="s">
        <v>1</v>
      </c>
      <c r="R9">
        <v>2</v>
      </c>
      <c r="S9" s="8">
        <v>5</v>
      </c>
      <c r="T9" s="13">
        <v>55</v>
      </c>
      <c r="U9" s="8">
        <f t="shared" si="4"/>
        <v>5.5</v>
      </c>
      <c r="V9" s="9">
        <v>2</v>
      </c>
      <c r="W9" s="12">
        <f t="shared" si="5"/>
        <v>5.833333333333333</v>
      </c>
    </row>
    <row r="10" spans="1:23" x14ac:dyDescent="0.25">
      <c r="A10" t="s">
        <v>10</v>
      </c>
      <c r="B10" s="8">
        <v>7</v>
      </c>
      <c r="C10" s="9">
        <v>9</v>
      </c>
      <c r="D10">
        <v>73</v>
      </c>
      <c r="E10" s="8">
        <f t="shared" si="0"/>
        <v>7.3</v>
      </c>
      <c r="F10" t="s">
        <v>1</v>
      </c>
      <c r="G10" t="s">
        <v>37</v>
      </c>
      <c r="H10" s="8">
        <v>10</v>
      </c>
      <c r="I10" s="1">
        <v>56</v>
      </c>
      <c r="J10" s="10">
        <f t="shared" si="6"/>
        <v>5.6</v>
      </c>
      <c r="K10" s="11">
        <v>8</v>
      </c>
      <c r="L10" s="6">
        <f t="shared" si="2"/>
        <v>7.8166666666666664</v>
      </c>
      <c r="M10" s="8">
        <v>8</v>
      </c>
      <c r="N10" s="9">
        <v>9</v>
      </c>
      <c r="O10">
        <v>73</v>
      </c>
      <c r="P10" s="8">
        <f t="shared" si="3"/>
        <v>7.3</v>
      </c>
      <c r="Q10" t="s">
        <v>1</v>
      </c>
      <c r="R10" t="s">
        <v>37</v>
      </c>
      <c r="S10" s="8">
        <v>10</v>
      </c>
      <c r="T10">
        <v>56</v>
      </c>
      <c r="U10" s="8">
        <f t="shared" si="4"/>
        <v>5.6</v>
      </c>
      <c r="V10" s="9">
        <v>8</v>
      </c>
      <c r="W10" s="12">
        <f t="shared" si="5"/>
        <v>7.9833333333333343</v>
      </c>
    </row>
    <row r="11" spans="1:23" x14ac:dyDescent="0.25">
      <c r="A11" t="s">
        <v>11</v>
      </c>
      <c r="B11" s="8">
        <v>2</v>
      </c>
      <c r="C11" s="9">
        <v>1</v>
      </c>
      <c r="D11">
        <v>85</v>
      </c>
      <c r="E11" s="8">
        <f t="shared" si="0"/>
        <v>8.5</v>
      </c>
      <c r="F11" t="s">
        <v>1</v>
      </c>
      <c r="G11" t="s">
        <v>37</v>
      </c>
      <c r="H11" s="8">
        <v>10</v>
      </c>
      <c r="I11" s="2">
        <v>50</v>
      </c>
      <c r="J11" s="10">
        <f t="shared" si="6"/>
        <v>5</v>
      </c>
      <c r="K11" s="11">
        <v>2</v>
      </c>
      <c r="L11" s="6">
        <f t="shared" si="2"/>
        <v>4.75</v>
      </c>
      <c r="M11" s="10">
        <v>3</v>
      </c>
      <c r="N11" s="9">
        <v>5</v>
      </c>
      <c r="O11">
        <v>85</v>
      </c>
      <c r="P11" s="8">
        <f t="shared" si="3"/>
        <v>8.5</v>
      </c>
      <c r="Q11" t="s">
        <v>1</v>
      </c>
      <c r="R11" t="s">
        <v>37</v>
      </c>
      <c r="S11" s="8">
        <v>10</v>
      </c>
      <c r="T11">
        <v>50</v>
      </c>
      <c r="U11" s="8">
        <f t="shared" si="4"/>
        <v>5</v>
      </c>
      <c r="V11" s="9">
        <v>2</v>
      </c>
      <c r="W11" s="12">
        <f t="shared" si="5"/>
        <v>5.583333333333333</v>
      </c>
    </row>
    <row r="12" spans="1:23" x14ac:dyDescent="0.25">
      <c r="A12" t="s">
        <v>12</v>
      </c>
      <c r="B12" s="8">
        <v>8</v>
      </c>
      <c r="C12" s="9">
        <v>6</v>
      </c>
      <c r="D12">
        <v>95</v>
      </c>
      <c r="E12" s="8">
        <f t="shared" si="0"/>
        <v>9.5</v>
      </c>
      <c r="F12" t="s">
        <v>1</v>
      </c>
      <c r="G12">
        <v>2</v>
      </c>
      <c r="H12" s="8">
        <v>5</v>
      </c>
      <c r="I12" s="1">
        <v>65</v>
      </c>
      <c r="J12" s="10">
        <f t="shared" si="6"/>
        <v>6.5</v>
      </c>
      <c r="K12" s="11">
        <v>2</v>
      </c>
      <c r="L12" s="6">
        <f t="shared" si="2"/>
        <v>6.166666666666667</v>
      </c>
      <c r="M12" s="8">
        <v>8</v>
      </c>
      <c r="N12" s="9">
        <v>7</v>
      </c>
      <c r="O12">
        <v>95</v>
      </c>
      <c r="P12" s="8">
        <f t="shared" si="3"/>
        <v>9.5</v>
      </c>
      <c r="Q12" t="s">
        <v>1</v>
      </c>
      <c r="R12">
        <v>2</v>
      </c>
      <c r="S12" s="8">
        <v>5</v>
      </c>
      <c r="T12">
        <v>64</v>
      </c>
      <c r="U12" s="8">
        <f t="shared" si="4"/>
        <v>6.4</v>
      </c>
      <c r="V12" s="9">
        <v>2</v>
      </c>
      <c r="W12" s="12">
        <f t="shared" si="5"/>
        <v>6.3166666666666664</v>
      </c>
    </row>
    <row r="13" spans="1:23" x14ac:dyDescent="0.25">
      <c r="A13" t="s">
        <v>13</v>
      </c>
      <c r="B13" s="8">
        <v>10</v>
      </c>
      <c r="C13" s="9">
        <v>10</v>
      </c>
      <c r="D13">
        <v>73</v>
      </c>
      <c r="E13" s="8">
        <f t="shared" si="0"/>
        <v>7.3</v>
      </c>
      <c r="F13" t="s">
        <v>1</v>
      </c>
      <c r="G13">
        <v>0</v>
      </c>
      <c r="H13" s="8">
        <v>0</v>
      </c>
      <c r="I13" s="1">
        <v>50</v>
      </c>
      <c r="J13" s="10">
        <f t="shared" si="6"/>
        <v>5</v>
      </c>
      <c r="K13" s="11">
        <v>4</v>
      </c>
      <c r="L13" s="6">
        <f t="shared" si="2"/>
        <v>6.05</v>
      </c>
      <c r="M13" s="8">
        <v>10</v>
      </c>
      <c r="N13" s="9">
        <v>10</v>
      </c>
      <c r="O13">
        <v>73</v>
      </c>
      <c r="P13" s="8">
        <f>O13/10</f>
        <v>7.3</v>
      </c>
      <c r="Q13" t="s">
        <v>1</v>
      </c>
      <c r="R13">
        <v>0</v>
      </c>
      <c r="S13" s="8">
        <v>0</v>
      </c>
      <c r="T13">
        <v>50</v>
      </c>
      <c r="U13" s="8">
        <f t="shared" si="4"/>
        <v>5</v>
      </c>
      <c r="V13" s="9">
        <v>2</v>
      </c>
      <c r="W13" s="12">
        <f t="shared" si="5"/>
        <v>5.7166666666666659</v>
      </c>
    </row>
    <row r="14" spans="1:23" x14ac:dyDescent="0.25">
      <c r="A14" t="s">
        <v>14</v>
      </c>
      <c r="B14" s="8">
        <v>8</v>
      </c>
      <c r="C14" s="9">
        <v>6</v>
      </c>
      <c r="D14">
        <v>95</v>
      </c>
      <c r="E14" s="8">
        <f t="shared" si="0"/>
        <v>9.5</v>
      </c>
      <c r="F14" t="s">
        <v>1</v>
      </c>
      <c r="G14" t="s">
        <v>37</v>
      </c>
      <c r="H14" s="8">
        <v>10</v>
      </c>
      <c r="I14" s="1">
        <v>60</v>
      </c>
      <c r="J14" s="10">
        <f t="shared" si="6"/>
        <v>6</v>
      </c>
      <c r="K14" s="11">
        <v>4</v>
      </c>
      <c r="L14" s="6">
        <f t="shared" si="2"/>
        <v>7.25</v>
      </c>
      <c r="M14" s="10">
        <v>9</v>
      </c>
      <c r="N14" s="9">
        <v>8</v>
      </c>
      <c r="O14" s="1">
        <v>95</v>
      </c>
      <c r="P14" s="8">
        <f t="shared" ref="P14:P33" si="7">O14/10</f>
        <v>9.5</v>
      </c>
      <c r="Q14" t="s">
        <v>1</v>
      </c>
      <c r="R14" t="s">
        <v>37</v>
      </c>
      <c r="S14" s="8">
        <v>10</v>
      </c>
      <c r="T14">
        <v>60</v>
      </c>
      <c r="U14" s="8">
        <f t="shared" si="4"/>
        <v>6</v>
      </c>
      <c r="V14" s="9">
        <v>4</v>
      </c>
      <c r="W14" s="12">
        <f t="shared" si="5"/>
        <v>7.75</v>
      </c>
    </row>
    <row r="15" spans="1:23" x14ac:dyDescent="0.25">
      <c r="A15" t="s">
        <v>15</v>
      </c>
      <c r="B15" s="8">
        <v>7</v>
      </c>
      <c r="C15" s="9">
        <v>7</v>
      </c>
      <c r="D15">
        <v>73</v>
      </c>
      <c r="E15" s="8">
        <f t="shared" si="0"/>
        <v>7.3</v>
      </c>
      <c r="F15" t="s">
        <v>1</v>
      </c>
      <c r="G15">
        <v>0</v>
      </c>
      <c r="H15" s="8">
        <v>0</v>
      </c>
      <c r="I15" s="1">
        <v>60</v>
      </c>
      <c r="J15" s="10">
        <f t="shared" si="6"/>
        <v>6</v>
      </c>
      <c r="K15" s="11">
        <v>4</v>
      </c>
      <c r="L15" s="6">
        <f t="shared" si="2"/>
        <v>5.2166666666666668</v>
      </c>
      <c r="M15" s="8">
        <v>8</v>
      </c>
      <c r="N15" s="9">
        <v>9</v>
      </c>
      <c r="O15">
        <v>73</v>
      </c>
      <c r="P15" s="8">
        <f t="shared" si="7"/>
        <v>7.3</v>
      </c>
      <c r="Q15" t="s">
        <v>1</v>
      </c>
      <c r="R15">
        <v>2</v>
      </c>
      <c r="S15" s="8">
        <v>5</v>
      </c>
      <c r="T15">
        <v>55</v>
      </c>
      <c r="U15" s="8">
        <f t="shared" si="4"/>
        <v>5.5</v>
      </c>
      <c r="V15" s="9">
        <v>4</v>
      </c>
      <c r="W15" s="12">
        <f t="shared" si="5"/>
        <v>6.4666666666666659</v>
      </c>
    </row>
    <row r="16" spans="1:23" x14ac:dyDescent="0.25">
      <c r="A16" t="s">
        <v>20</v>
      </c>
      <c r="B16" s="8">
        <v>9</v>
      </c>
      <c r="C16" s="9">
        <v>10</v>
      </c>
      <c r="D16">
        <v>85</v>
      </c>
      <c r="E16" s="8">
        <f t="shared" si="0"/>
        <v>8.5</v>
      </c>
      <c r="F16" t="s">
        <v>1</v>
      </c>
      <c r="G16">
        <v>0</v>
      </c>
      <c r="H16" s="8">
        <v>0</v>
      </c>
      <c r="I16">
        <v>65</v>
      </c>
      <c r="J16" s="10">
        <f t="shared" si="6"/>
        <v>6.5</v>
      </c>
      <c r="K16" s="11">
        <v>4</v>
      </c>
      <c r="L16" s="6">
        <f t="shared" si="2"/>
        <v>6.333333333333333</v>
      </c>
      <c r="M16" s="8">
        <v>9</v>
      </c>
      <c r="N16" s="9">
        <v>10</v>
      </c>
      <c r="O16">
        <v>85</v>
      </c>
      <c r="P16" s="8">
        <f t="shared" si="7"/>
        <v>8.5</v>
      </c>
      <c r="Q16" t="s">
        <v>1</v>
      </c>
      <c r="R16">
        <v>0</v>
      </c>
      <c r="S16" s="8">
        <v>0</v>
      </c>
      <c r="T16">
        <v>45</v>
      </c>
      <c r="U16" s="8">
        <f t="shared" si="4"/>
        <v>4.5</v>
      </c>
      <c r="V16" s="9">
        <v>4</v>
      </c>
      <c r="W16" s="12">
        <f t="shared" si="5"/>
        <v>6</v>
      </c>
    </row>
    <row r="17" spans="1:23" x14ac:dyDescent="0.25">
      <c r="A17" t="s">
        <v>21</v>
      </c>
      <c r="B17" s="8">
        <v>9</v>
      </c>
      <c r="C17" s="9">
        <v>8</v>
      </c>
      <c r="D17">
        <v>95</v>
      </c>
      <c r="E17" s="8">
        <f t="shared" si="0"/>
        <v>9.5</v>
      </c>
      <c r="F17" t="s">
        <v>1</v>
      </c>
      <c r="G17" t="s">
        <v>37</v>
      </c>
      <c r="H17" s="8">
        <v>10</v>
      </c>
      <c r="I17">
        <v>58</v>
      </c>
      <c r="J17" s="10">
        <f t="shared" si="6"/>
        <v>5.8</v>
      </c>
      <c r="K17" s="11">
        <v>8</v>
      </c>
      <c r="L17" s="6">
        <f t="shared" si="2"/>
        <v>8.3833333333333329</v>
      </c>
      <c r="M17" s="8">
        <v>9</v>
      </c>
      <c r="N17" s="9">
        <v>8</v>
      </c>
      <c r="O17">
        <v>95</v>
      </c>
      <c r="P17" s="8">
        <f t="shared" si="7"/>
        <v>9.5</v>
      </c>
      <c r="Q17" t="s">
        <v>1</v>
      </c>
      <c r="R17" t="s">
        <v>37</v>
      </c>
      <c r="S17" s="8">
        <v>10</v>
      </c>
      <c r="T17">
        <v>58</v>
      </c>
      <c r="U17" s="8">
        <f t="shared" si="4"/>
        <v>5.8</v>
      </c>
      <c r="V17" s="9"/>
      <c r="W17" s="12">
        <f t="shared" si="5"/>
        <v>8.4599999999999991</v>
      </c>
    </row>
    <row r="18" spans="1:23" x14ac:dyDescent="0.25">
      <c r="A18" t="s">
        <v>22</v>
      </c>
      <c r="B18" s="8">
        <v>7</v>
      </c>
      <c r="C18" s="14">
        <v>8</v>
      </c>
      <c r="D18">
        <v>85</v>
      </c>
      <c r="E18" s="8">
        <f t="shared" si="0"/>
        <v>8.5</v>
      </c>
      <c r="F18" t="s">
        <v>1</v>
      </c>
      <c r="G18" t="s">
        <v>37</v>
      </c>
      <c r="H18" s="8">
        <v>10</v>
      </c>
      <c r="I18">
        <v>58</v>
      </c>
      <c r="J18" s="10">
        <f t="shared" si="6"/>
        <v>5.8</v>
      </c>
      <c r="K18" s="11">
        <v>4</v>
      </c>
      <c r="L18" s="6">
        <f t="shared" si="2"/>
        <v>7.2166666666666659</v>
      </c>
      <c r="M18" s="8">
        <v>7</v>
      </c>
      <c r="N18" s="9">
        <v>9</v>
      </c>
      <c r="O18">
        <v>95</v>
      </c>
      <c r="P18" s="8">
        <f t="shared" si="7"/>
        <v>9.5</v>
      </c>
      <c r="Q18" t="s">
        <v>1</v>
      </c>
      <c r="R18" t="s">
        <v>37</v>
      </c>
      <c r="S18" s="8">
        <v>10</v>
      </c>
      <c r="T18">
        <v>60</v>
      </c>
      <c r="U18" s="8">
        <f t="shared" si="4"/>
        <v>6</v>
      </c>
      <c r="V18" s="9">
        <v>4</v>
      </c>
      <c r="W18" s="12">
        <f t="shared" si="5"/>
        <v>7.583333333333333</v>
      </c>
    </row>
    <row r="19" spans="1:23" x14ac:dyDescent="0.25">
      <c r="A19" t="s">
        <v>23</v>
      </c>
      <c r="B19" s="8">
        <v>8</v>
      </c>
      <c r="C19" s="9">
        <v>9</v>
      </c>
      <c r="D19">
        <v>95</v>
      </c>
      <c r="E19" s="8">
        <f t="shared" si="0"/>
        <v>9.5</v>
      </c>
      <c r="F19" t="s">
        <v>1</v>
      </c>
      <c r="G19">
        <v>2</v>
      </c>
      <c r="H19" s="8">
        <v>5</v>
      </c>
      <c r="I19">
        <v>55</v>
      </c>
      <c r="J19" s="10">
        <f t="shared" si="6"/>
        <v>5.5</v>
      </c>
      <c r="K19" s="11">
        <v>2</v>
      </c>
      <c r="L19" s="6">
        <f t="shared" si="2"/>
        <v>6.5</v>
      </c>
      <c r="M19" s="8">
        <v>8</v>
      </c>
      <c r="N19" s="9">
        <v>9</v>
      </c>
      <c r="O19">
        <v>95</v>
      </c>
      <c r="P19" s="8">
        <f t="shared" si="7"/>
        <v>9.5</v>
      </c>
      <c r="Q19" t="s">
        <v>1</v>
      </c>
      <c r="R19">
        <v>2</v>
      </c>
      <c r="S19" s="8">
        <v>5</v>
      </c>
      <c r="T19">
        <v>55</v>
      </c>
      <c r="U19" s="8">
        <f t="shared" si="4"/>
        <v>5.5</v>
      </c>
      <c r="V19" s="9">
        <v>2</v>
      </c>
      <c r="W19" s="12">
        <f t="shared" si="5"/>
        <v>6.5</v>
      </c>
    </row>
    <row r="20" spans="1:23" x14ac:dyDescent="0.25">
      <c r="A20" t="s">
        <v>24</v>
      </c>
      <c r="B20" s="8">
        <v>3</v>
      </c>
      <c r="C20" s="9">
        <v>5</v>
      </c>
      <c r="D20">
        <v>95</v>
      </c>
      <c r="E20" s="8">
        <f t="shared" si="0"/>
        <v>9.5</v>
      </c>
      <c r="F20" t="s">
        <v>1</v>
      </c>
      <c r="G20" t="s">
        <v>37</v>
      </c>
      <c r="H20" s="8">
        <v>10</v>
      </c>
      <c r="I20">
        <v>97</v>
      </c>
      <c r="J20" s="10">
        <f t="shared" si="6"/>
        <v>9.6999999999999993</v>
      </c>
      <c r="K20" s="11">
        <v>4</v>
      </c>
      <c r="L20" s="6">
        <f t="shared" si="2"/>
        <v>6.8666666666666671</v>
      </c>
      <c r="M20" s="8">
        <v>4</v>
      </c>
      <c r="N20" s="9">
        <v>6</v>
      </c>
      <c r="O20">
        <v>95</v>
      </c>
      <c r="P20" s="8">
        <f t="shared" si="7"/>
        <v>9.5</v>
      </c>
      <c r="Q20" t="s">
        <v>1</v>
      </c>
      <c r="R20">
        <v>2</v>
      </c>
      <c r="S20" s="8">
        <v>5</v>
      </c>
      <c r="T20">
        <v>96</v>
      </c>
      <c r="U20" s="8">
        <f t="shared" si="4"/>
        <v>9.6</v>
      </c>
      <c r="V20" s="9">
        <v>2</v>
      </c>
      <c r="W20" s="12">
        <f t="shared" si="5"/>
        <v>6.0166666666666666</v>
      </c>
    </row>
    <row r="21" spans="1:23" x14ac:dyDescent="0.25">
      <c r="A21" t="s">
        <v>25</v>
      </c>
      <c r="B21" s="8">
        <v>8</v>
      </c>
      <c r="C21" s="9">
        <v>8</v>
      </c>
      <c r="D21">
        <v>85</v>
      </c>
      <c r="E21" s="8">
        <f t="shared" si="0"/>
        <v>8.5</v>
      </c>
      <c r="F21" t="s">
        <v>1</v>
      </c>
      <c r="G21">
        <v>0</v>
      </c>
      <c r="H21" s="8">
        <v>0</v>
      </c>
      <c r="J21" s="10">
        <f t="shared" si="6"/>
        <v>0</v>
      </c>
      <c r="K21" s="11">
        <v>4</v>
      </c>
      <c r="L21" s="6">
        <f t="shared" si="2"/>
        <v>4.75</v>
      </c>
      <c r="M21" s="8">
        <v>8</v>
      </c>
      <c r="N21" s="9">
        <v>8</v>
      </c>
      <c r="O21">
        <v>95</v>
      </c>
      <c r="P21" s="8">
        <f t="shared" si="7"/>
        <v>9.5</v>
      </c>
      <c r="Q21" t="s">
        <v>1</v>
      </c>
      <c r="R21">
        <v>0</v>
      </c>
      <c r="S21" s="8">
        <v>0</v>
      </c>
      <c r="U21" s="8">
        <f t="shared" si="4"/>
        <v>0</v>
      </c>
      <c r="V21" s="9">
        <v>4</v>
      </c>
      <c r="W21" s="12">
        <f t="shared" si="5"/>
        <v>4.916666666666667</v>
      </c>
    </row>
    <row r="22" spans="1:23" x14ac:dyDescent="0.25">
      <c r="A22" t="s">
        <v>26</v>
      </c>
      <c r="B22" s="8">
        <v>8</v>
      </c>
      <c r="C22" s="9">
        <v>8</v>
      </c>
      <c r="D22">
        <v>95</v>
      </c>
      <c r="E22" s="8">
        <f t="shared" si="0"/>
        <v>9.5</v>
      </c>
      <c r="F22" t="s">
        <v>1</v>
      </c>
      <c r="G22">
        <v>2</v>
      </c>
      <c r="H22" s="8">
        <v>5</v>
      </c>
      <c r="I22">
        <v>59.8</v>
      </c>
      <c r="J22" s="10">
        <f t="shared" si="6"/>
        <v>5.9799999999999995</v>
      </c>
      <c r="K22" s="11">
        <v>2</v>
      </c>
      <c r="L22" s="6">
        <f t="shared" si="2"/>
        <v>6.4133333333333331</v>
      </c>
      <c r="M22" s="8">
        <v>8</v>
      </c>
      <c r="N22" s="9">
        <v>9</v>
      </c>
      <c r="O22">
        <v>95</v>
      </c>
      <c r="P22" s="8">
        <f t="shared" si="7"/>
        <v>9.5</v>
      </c>
      <c r="Q22" t="s">
        <v>1</v>
      </c>
      <c r="R22">
        <v>0</v>
      </c>
      <c r="S22" s="8">
        <v>0</v>
      </c>
      <c r="T22">
        <v>59</v>
      </c>
      <c r="U22" s="8">
        <f t="shared" si="4"/>
        <v>5.9</v>
      </c>
      <c r="V22" s="9">
        <v>2</v>
      </c>
      <c r="W22" s="12">
        <f t="shared" si="5"/>
        <v>5.7333333333333334</v>
      </c>
    </row>
    <row r="23" spans="1:23" x14ac:dyDescent="0.25">
      <c r="A23" t="s">
        <v>27</v>
      </c>
      <c r="B23" s="8">
        <v>8</v>
      </c>
      <c r="C23" s="9">
        <v>7</v>
      </c>
      <c r="D23">
        <v>73</v>
      </c>
      <c r="E23" s="8">
        <f t="shared" si="0"/>
        <v>7.3</v>
      </c>
      <c r="F23" t="s">
        <v>1</v>
      </c>
      <c r="G23" t="s">
        <v>37</v>
      </c>
      <c r="H23" s="8">
        <v>10</v>
      </c>
      <c r="I23">
        <v>53</v>
      </c>
      <c r="J23" s="10">
        <f t="shared" si="6"/>
        <v>5.3</v>
      </c>
      <c r="K23" s="11">
        <v>2</v>
      </c>
      <c r="L23" s="6">
        <f t="shared" si="2"/>
        <v>6.5999999999999988</v>
      </c>
      <c r="M23" s="8">
        <v>8</v>
      </c>
      <c r="N23" s="9">
        <v>8</v>
      </c>
      <c r="O23">
        <v>73</v>
      </c>
      <c r="P23" s="8">
        <f t="shared" si="7"/>
        <v>7.3</v>
      </c>
      <c r="Q23" t="s">
        <v>1</v>
      </c>
      <c r="R23">
        <v>2</v>
      </c>
      <c r="S23" s="8">
        <v>5</v>
      </c>
      <c r="T23">
        <v>53</v>
      </c>
      <c r="U23" s="8">
        <f t="shared" si="4"/>
        <v>5.3</v>
      </c>
      <c r="V23" s="9">
        <v>2</v>
      </c>
      <c r="W23" s="12">
        <f t="shared" si="5"/>
        <v>5.9333333333333336</v>
      </c>
    </row>
    <row r="24" spans="1:23" x14ac:dyDescent="0.25">
      <c r="A24" t="s">
        <v>28</v>
      </c>
      <c r="B24" s="8">
        <v>9</v>
      </c>
      <c r="C24" s="9">
        <v>7</v>
      </c>
      <c r="D24">
        <v>95</v>
      </c>
      <c r="E24" s="8">
        <f t="shared" si="0"/>
        <v>9.5</v>
      </c>
      <c r="F24" t="s">
        <v>1</v>
      </c>
      <c r="G24">
        <v>2</v>
      </c>
      <c r="H24" s="8">
        <v>5</v>
      </c>
      <c r="I24">
        <v>63</v>
      </c>
      <c r="J24" s="10">
        <f t="shared" si="6"/>
        <v>6.3</v>
      </c>
      <c r="K24" s="11">
        <v>2</v>
      </c>
      <c r="L24" s="6">
        <f t="shared" si="2"/>
        <v>6.4666666666666659</v>
      </c>
      <c r="M24" s="10">
        <v>9</v>
      </c>
      <c r="N24" s="9">
        <v>9</v>
      </c>
      <c r="O24">
        <v>95</v>
      </c>
      <c r="P24" s="8">
        <f t="shared" si="7"/>
        <v>9.5</v>
      </c>
      <c r="Q24" t="s">
        <v>1</v>
      </c>
      <c r="R24">
        <v>2</v>
      </c>
      <c r="S24" s="8">
        <v>5</v>
      </c>
      <c r="T24">
        <v>63</v>
      </c>
      <c r="U24" s="8">
        <f t="shared" si="4"/>
        <v>6.3</v>
      </c>
      <c r="V24" s="9">
        <v>2</v>
      </c>
      <c r="W24" s="12">
        <f t="shared" si="5"/>
        <v>6.8</v>
      </c>
    </row>
    <row r="25" spans="1:23" x14ac:dyDescent="0.25">
      <c r="A25" t="s">
        <v>29</v>
      </c>
      <c r="B25" s="8">
        <v>7</v>
      </c>
      <c r="C25" s="9">
        <v>10</v>
      </c>
      <c r="D25">
        <v>60</v>
      </c>
      <c r="E25" s="8">
        <f t="shared" si="0"/>
        <v>6</v>
      </c>
      <c r="F25" t="s">
        <v>1</v>
      </c>
      <c r="G25" t="s">
        <v>37</v>
      </c>
      <c r="H25" s="8">
        <v>10</v>
      </c>
      <c r="I25">
        <v>70</v>
      </c>
      <c r="J25" s="10">
        <f t="shared" si="6"/>
        <v>7</v>
      </c>
      <c r="K25" s="11">
        <v>0</v>
      </c>
      <c r="L25" s="6">
        <f t="shared" si="2"/>
        <v>6.666666666666667</v>
      </c>
      <c r="M25" s="8">
        <v>7</v>
      </c>
      <c r="N25" s="9">
        <v>10</v>
      </c>
      <c r="O25">
        <v>85</v>
      </c>
      <c r="P25" s="8">
        <f t="shared" si="7"/>
        <v>8.5</v>
      </c>
      <c r="Q25" t="s">
        <v>1</v>
      </c>
      <c r="R25" t="s">
        <v>37</v>
      </c>
      <c r="S25" s="8">
        <v>10</v>
      </c>
      <c r="T25">
        <v>70</v>
      </c>
      <c r="U25" s="8">
        <f t="shared" si="4"/>
        <v>7</v>
      </c>
      <c r="V25" s="9">
        <v>0</v>
      </c>
      <c r="W25" s="12">
        <f t="shared" si="5"/>
        <v>7.083333333333333</v>
      </c>
    </row>
    <row r="26" spans="1:23" x14ac:dyDescent="0.25">
      <c r="A26" t="s">
        <v>30</v>
      </c>
      <c r="B26" s="8">
        <v>5</v>
      </c>
      <c r="C26" s="9">
        <v>9</v>
      </c>
      <c r="D26">
        <v>95</v>
      </c>
      <c r="E26" s="8">
        <f t="shared" si="0"/>
        <v>9.5</v>
      </c>
      <c r="F26" t="s">
        <v>1</v>
      </c>
      <c r="G26" t="s">
        <v>37</v>
      </c>
      <c r="H26" s="8">
        <v>10</v>
      </c>
      <c r="I26">
        <v>48</v>
      </c>
      <c r="J26" s="10">
        <f t="shared" si="6"/>
        <v>4.8</v>
      </c>
      <c r="K26" s="11">
        <v>4</v>
      </c>
      <c r="L26" s="6">
        <f t="shared" si="2"/>
        <v>7.05</v>
      </c>
      <c r="M26" s="8">
        <v>6</v>
      </c>
      <c r="N26" s="9">
        <v>9</v>
      </c>
      <c r="O26">
        <v>95</v>
      </c>
      <c r="P26" s="8">
        <f t="shared" si="7"/>
        <v>9.5</v>
      </c>
      <c r="Q26" t="s">
        <v>1</v>
      </c>
      <c r="R26" t="s">
        <v>37</v>
      </c>
      <c r="S26" s="8">
        <v>10</v>
      </c>
      <c r="T26">
        <v>45</v>
      </c>
      <c r="U26" s="8">
        <f t="shared" si="4"/>
        <v>4.5</v>
      </c>
      <c r="V26" s="9">
        <v>4</v>
      </c>
      <c r="W26" s="12">
        <f t="shared" si="5"/>
        <v>7.166666666666667</v>
      </c>
    </row>
    <row r="27" spans="1:23" x14ac:dyDescent="0.25">
      <c r="A27" t="s">
        <v>31</v>
      </c>
      <c r="B27" s="8">
        <v>10</v>
      </c>
      <c r="C27" s="9">
        <v>10</v>
      </c>
      <c r="D27">
        <v>95</v>
      </c>
      <c r="E27" s="8">
        <f t="shared" si="0"/>
        <v>9.5</v>
      </c>
      <c r="F27" t="s">
        <v>1</v>
      </c>
      <c r="G27" t="s">
        <v>37</v>
      </c>
      <c r="H27" s="8">
        <v>10</v>
      </c>
      <c r="I27">
        <v>70</v>
      </c>
      <c r="J27" s="10">
        <f t="shared" si="6"/>
        <v>7</v>
      </c>
      <c r="K27" s="11">
        <v>2</v>
      </c>
      <c r="L27" s="6">
        <f t="shared" si="2"/>
        <v>8.0833333333333339</v>
      </c>
      <c r="M27" s="8">
        <v>7</v>
      </c>
      <c r="N27" s="9">
        <v>8</v>
      </c>
      <c r="O27">
        <v>85</v>
      </c>
      <c r="P27" s="8">
        <f t="shared" si="7"/>
        <v>8.5</v>
      </c>
      <c r="Q27" t="s">
        <v>3</v>
      </c>
      <c r="R27">
        <v>0</v>
      </c>
      <c r="S27" s="8">
        <v>0</v>
      </c>
      <c r="T27">
        <v>50</v>
      </c>
      <c r="U27" s="8">
        <f t="shared" si="4"/>
        <v>5</v>
      </c>
      <c r="V27" s="9">
        <v>4</v>
      </c>
      <c r="W27" s="12">
        <f t="shared" si="5"/>
        <v>5.416666666666667</v>
      </c>
    </row>
    <row r="28" spans="1:23" x14ac:dyDescent="0.25">
      <c r="A28" t="s">
        <v>32</v>
      </c>
      <c r="B28" s="8">
        <v>7</v>
      </c>
      <c r="C28" s="9">
        <v>4</v>
      </c>
      <c r="D28">
        <v>95</v>
      </c>
      <c r="E28" s="8">
        <f t="shared" si="0"/>
        <v>9.5</v>
      </c>
      <c r="F28" t="s">
        <v>1</v>
      </c>
      <c r="G28" t="s">
        <v>37</v>
      </c>
      <c r="H28" s="8">
        <v>10</v>
      </c>
      <c r="I28">
        <v>62</v>
      </c>
      <c r="J28" s="10">
        <f t="shared" si="6"/>
        <v>6.2</v>
      </c>
      <c r="K28" s="11">
        <v>4</v>
      </c>
      <c r="L28" s="6">
        <f t="shared" si="2"/>
        <v>6.7833333333333341</v>
      </c>
      <c r="M28" s="8">
        <v>8</v>
      </c>
      <c r="N28" s="9">
        <v>6</v>
      </c>
      <c r="O28">
        <v>95</v>
      </c>
      <c r="P28" s="8">
        <f t="shared" si="7"/>
        <v>9.5</v>
      </c>
      <c r="Q28" t="s">
        <v>1</v>
      </c>
      <c r="R28" t="s">
        <v>37</v>
      </c>
      <c r="S28" s="8">
        <v>10</v>
      </c>
      <c r="T28">
        <v>60</v>
      </c>
      <c r="U28" s="8">
        <f t="shared" si="4"/>
        <v>6</v>
      </c>
      <c r="V28" s="9">
        <v>4</v>
      </c>
      <c r="W28" s="12">
        <f t="shared" si="5"/>
        <v>7.25</v>
      </c>
    </row>
    <row r="29" spans="1:23" x14ac:dyDescent="0.25">
      <c r="A29" t="s">
        <v>33</v>
      </c>
      <c r="B29" s="8">
        <v>9</v>
      </c>
      <c r="C29" s="9">
        <v>7</v>
      </c>
      <c r="D29">
        <v>85</v>
      </c>
      <c r="E29" s="8">
        <f t="shared" si="0"/>
        <v>8.5</v>
      </c>
      <c r="F29" t="s">
        <v>1</v>
      </c>
      <c r="G29">
        <v>2</v>
      </c>
      <c r="H29" s="8">
        <v>5</v>
      </c>
      <c r="I29">
        <v>60</v>
      </c>
      <c r="J29" s="10">
        <f t="shared" si="6"/>
        <v>6</v>
      </c>
      <c r="K29" s="11">
        <v>4</v>
      </c>
      <c r="L29" s="6">
        <f t="shared" si="2"/>
        <v>6.583333333333333</v>
      </c>
      <c r="M29" s="8">
        <v>9</v>
      </c>
      <c r="N29" s="9">
        <v>8</v>
      </c>
      <c r="O29">
        <v>85</v>
      </c>
      <c r="P29" s="8">
        <f t="shared" si="7"/>
        <v>8.5</v>
      </c>
      <c r="Q29" t="s">
        <v>1</v>
      </c>
      <c r="R29">
        <v>2</v>
      </c>
      <c r="S29" s="8">
        <v>5</v>
      </c>
      <c r="T29">
        <v>58</v>
      </c>
      <c r="U29" s="8">
        <f t="shared" si="4"/>
        <v>5.8</v>
      </c>
      <c r="V29" s="9">
        <v>4</v>
      </c>
      <c r="W29" s="12">
        <f t="shared" si="5"/>
        <v>6.7166666666666659</v>
      </c>
    </row>
    <row r="30" spans="1:23" x14ac:dyDescent="0.25">
      <c r="A30" t="s">
        <v>34</v>
      </c>
      <c r="B30" s="8">
        <v>7</v>
      </c>
      <c r="C30" s="9">
        <v>5</v>
      </c>
      <c r="D30">
        <v>73</v>
      </c>
      <c r="E30" s="8">
        <f t="shared" si="0"/>
        <v>7.3</v>
      </c>
      <c r="F30" t="s">
        <v>1</v>
      </c>
      <c r="G30" t="s">
        <v>37</v>
      </c>
      <c r="H30" s="8">
        <v>10</v>
      </c>
      <c r="I30" s="2">
        <v>50</v>
      </c>
      <c r="J30" s="10">
        <f t="shared" si="6"/>
        <v>5</v>
      </c>
      <c r="K30" s="11">
        <v>8</v>
      </c>
      <c r="L30" s="6">
        <f t="shared" si="2"/>
        <v>7.05</v>
      </c>
      <c r="M30" s="8">
        <v>8</v>
      </c>
      <c r="N30" s="9">
        <v>5</v>
      </c>
      <c r="O30">
        <v>73</v>
      </c>
      <c r="P30" s="8">
        <f t="shared" si="7"/>
        <v>7.3</v>
      </c>
      <c r="Q30" t="s">
        <v>1</v>
      </c>
      <c r="R30" t="s">
        <v>37</v>
      </c>
      <c r="S30" s="8">
        <v>10</v>
      </c>
      <c r="T30">
        <v>50</v>
      </c>
      <c r="U30" s="8">
        <f t="shared" si="4"/>
        <v>5</v>
      </c>
      <c r="V30" s="9">
        <v>8</v>
      </c>
      <c r="W30" s="12">
        <f t="shared" si="5"/>
        <v>7.2166666666666659</v>
      </c>
    </row>
    <row r="31" spans="1:23" x14ac:dyDescent="0.25">
      <c r="A31" t="s">
        <v>35</v>
      </c>
      <c r="B31" s="8">
        <v>8</v>
      </c>
      <c r="C31" s="9">
        <v>8</v>
      </c>
      <c r="D31">
        <v>95</v>
      </c>
      <c r="E31" s="8">
        <f t="shared" si="0"/>
        <v>9.5</v>
      </c>
      <c r="F31" t="s">
        <v>1</v>
      </c>
      <c r="G31" t="s">
        <v>37</v>
      </c>
      <c r="H31" s="8">
        <v>10</v>
      </c>
      <c r="I31" s="1">
        <v>54</v>
      </c>
      <c r="J31" s="10">
        <f t="shared" si="6"/>
        <v>5.4</v>
      </c>
      <c r="K31" s="11">
        <v>2</v>
      </c>
      <c r="L31" s="6">
        <f t="shared" si="2"/>
        <v>7.1499999999999995</v>
      </c>
      <c r="M31" s="8">
        <v>8</v>
      </c>
      <c r="N31" s="9">
        <v>10</v>
      </c>
      <c r="O31">
        <v>95</v>
      </c>
      <c r="P31" s="8">
        <f t="shared" si="7"/>
        <v>9.5</v>
      </c>
      <c r="Q31" t="s">
        <v>1</v>
      </c>
      <c r="R31">
        <v>2</v>
      </c>
      <c r="S31" s="8">
        <v>5</v>
      </c>
      <c r="T31">
        <v>55</v>
      </c>
      <c r="U31" s="8">
        <f t="shared" si="4"/>
        <v>5.5</v>
      </c>
      <c r="V31" s="9">
        <v>8</v>
      </c>
      <c r="W31" s="12">
        <f t="shared" si="5"/>
        <v>7.666666666666667</v>
      </c>
    </row>
    <row r="32" spans="1:23" x14ac:dyDescent="0.25">
      <c r="A32" t="s">
        <v>36</v>
      </c>
      <c r="B32" s="8">
        <v>5</v>
      </c>
      <c r="C32" s="9">
        <v>5</v>
      </c>
      <c r="D32">
        <v>85</v>
      </c>
      <c r="E32" s="8">
        <f t="shared" si="0"/>
        <v>8.5</v>
      </c>
      <c r="F32" t="s">
        <v>1</v>
      </c>
      <c r="G32">
        <v>0</v>
      </c>
      <c r="H32" s="8">
        <v>0</v>
      </c>
      <c r="I32" s="1">
        <v>50</v>
      </c>
      <c r="J32" s="10">
        <f t="shared" si="6"/>
        <v>5</v>
      </c>
      <c r="K32" s="11">
        <v>1</v>
      </c>
      <c r="L32" s="6">
        <f t="shared" si="2"/>
        <v>4.083333333333333</v>
      </c>
      <c r="M32" s="8">
        <v>6</v>
      </c>
      <c r="N32" s="9">
        <v>5</v>
      </c>
      <c r="O32">
        <v>85</v>
      </c>
      <c r="P32" s="8">
        <f t="shared" si="7"/>
        <v>8.5</v>
      </c>
      <c r="Q32" t="s">
        <v>1</v>
      </c>
      <c r="R32">
        <v>0</v>
      </c>
      <c r="S32" s="8">
        <v>0</v>
      </c>
      <c r="T32">
        <v>50</v>
      </c>
      <c r="U32" s="8">
        <f t="shared" si="4"/>
        <v>5</v>
      </c>
      <c r="V32" s="9">
        <v>2</v>
      </c>
      <c r="W32" s="12">
        <f t="shared" si="5"/>
        <v>4.416666666666667</v>
      </c>
    </row>
    <row r="33" spans="1:23" x14ac:dyDescent="0.25">
      <c r="A33" t="s">
        <v>78</v>
      </c>
      <c r="B33" s="8">
        <v>7</v>
      </c>
      <c r="C33" s="9">
        <v>4</v>
      </c>
      <c r="D33">
        <v>85</v>
      </c>
      <c r="E33" s="18">
        <f t="shared" si="0"/>
        <v>8.5</v>
      </c>
      <c r="F33" t="s">
        <v>1</v>
      </c>
      <c r="G33">
        <v>0</v>
      </c>
      <c r="H33" s="8">
        <v>0</v>
      </c>
      <c r="I33">
        <v>72</v>
      </c>
      <c r="J33" s="19">
        <f t="shared" si="6"/>
        <v>7.2</v>
      </c>
      <c r="K33" s="11">
        <v>1</v>
      </c>
      <c r="L33" s="6">
        <f t="shared" si="2"/>
        <v>4.6166666666666663</v>
      </c>
      <c r="M33" s="8">
        <v>8</v>
      </c>
      <c r="N33" s="9">
        <v>8</v>
      </c>
      <c r="O33">
        <v>85</v>
      </c>
      <c r="P33" s="18">
        <f t="shared" si="7"/>
        <v>8.5</v>
      </c>
      <c r="Q33" t="s">
        <v>1</v>
      </c>
      <c r="R33">
        <v>0</v>
      </c>
      <c r="S33" s="8">
        <v>0</v>
      </c>
      <c r="T33">
        <v>68</v>
      </c>
      <c r="U33" s="18">
        <f t="shared" si="4"/>
        <v>6.8</v>
      </c>
      <c r="V33" s="9">
        <v>1</v>
      </c>
      <c r="W33" s="12">
        <f t="shared" si="5"/>
        <v>5.3833333333333329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"/>
  <sheetViews>
    <sheetView rightToLeft="1" workbookViewId="0">
      <selection activeCell="B18" sqref="B18"/>
    </sheetView>
  </sheetViews>
  <sheetFormatPr defaultRowHeight="13.8" x14ac:dyDescent="0.25"/>
  <cols>
    <col min="1" max="1" width="18.09765625" bestFit="1" customWidth="1"/>
    <col min="2" max="2" width="15.19921875" bestFit="1" customWidth="1"/>
  </cols>
  <sheetData>
    <row r="1" spans="1:2" x14ac:dyDescent="0.25">
      <c r="A1" t="s">
        <v>38</v>
      </c>
    </row>
    <row r="2" spans="1:2" x14ac:dyDescent="0.25">
      <c r="B2" t="s">
        <v>39</v>
      </c>
    </row>
    <row r="3" spans="1:2" x14ac:dyDescent="0.25">
      <c r="A3">
        <v>1</v>
      </c>
      <c r="B3" t="e">
        <f>COUNTIF(#REF!,"=1")</f>
        <v>#REF!</v>
      </c>
    </row>
    <row r="4" spans="1:2" x14ac:dyDescent="0.25">
      <c r="A4">
        <v>2</v>
      </c>
      <c r="B4" t="e">
        <f>COUNTIF(#REF!,2)</f>
        <v>#REF!</v>
      </c>
    </row>
    <row r="5" spans="1:2" x14ac:dyDescent="0.25">
      <c r="A5">
        <v>3</v>
      </c>
      <c r="B5" t="e">
        <f>COUNTIF(#REF!,3)</f>
        <v>#REF!</v>
      </c>
    </row>
    <row r="6" spans="1:2" x14ac:dyDescent="0.25">
      <c r="A6">
        <v>4</v>
      </c>
      <c r="B6" t="e">
        <f>COUNTIF(#REF!,4)</f>
        <v>#REF!</v>
      </c>
    </row>
    <row r="7" spans="1:2" x14ac:dyDescent="0.25">
      <c r="A7">
        <v>5</v>
      </c>
      <c r="B7" t="e">
        <f>COUNTIF(#REF!,5)</f>
        <v>#REF!</v>
      </c>
    </row>
    <row r="8" spans="1:2" x14ac:dyDescent="0.25">
      <c r="A8">
        <v>6</v>
      </c>
      <c r="B8" t="e">
        <f>COUNTIF(#REF!,6)</f>
        <v>#REF!</v>
      </c>
    </row>
    <row r="9" spans="1:2" x14ac:dyDescent="0.25">
      <c r="A9">
        <v>7</v>
      </c>
      <c r="B9" t="e">
        <f>COUNTIF(#REF!,7)</f>
        <v>#REF!</v>
      </c>
    </row>
    <row r="10" spans="1:2" x14ac:dyDescent="0.25">
      <c r="A10">
        <v>8</v>
      </c>
      <c r="B10" t="e">
        <f>COUNTIF(#REF!,8)</f>
        <v>#REF!</v>
      </c>
    </row>
    <row r="11" spans="1:2" x14ac:dyDescent="0.25">
      <c r="A11">
        <v>9</v>
      </c>
      <c r="B11" t="e">
        <f>COUNTIF(#REF!,9)</f>
        <v>#REF!</v>
      </c>
    </row>
    <row r="12" spans="1:2" x14ac:dyDescent="0.25">
      <c r="A12">
        <v>10</v>
      </c>
      <c r="B12" t="e">
        <f>COUNTIF(#REF!,10)</f>
        <v>#REF!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"/>
  <sheetViews>
    <sheetView rightToLeft="1" workbookViewId="0">
      <selection activeCell="D26" sqref="D26"/>
    </sheetView>
  </sheetViews>
  <sheetFormatPr defaultRowHeight="13.8" x14ac:dyDescent="0.25"/>
  <cols>
    <col min="1" max="1" width="13.5" bestFit="1" customWidth="1"/>
    <col min="2" max="2" width="15.3984375" bestFit="1" customWidth="1"/>
  </cols>
  <sheetData>
    <row r="1" spans="1:2" x14ac:dyDescent="0.25">
      <c r="A1" t="s">
        <v>56</v>
      </c>
    </row>
    <row r="2" spans="1:2" x14ac:dyDescent="0.25">
      <c r="B2" t="s">
        <v>39</v>
      </c>
    </row>
    <row r="3" spans="1:2" x14ac:dyDescent="0.25">
      <c r="A3">
        <v>1</v>
      </c>
      <c r="B3" t="e">
        <f>COUNTIF(#REF!,1)</f>
        <v>#REF!</v>
      </c>
    </row>
    <row r="4" spans="1:2" x14ac:dyDescent="0.25">
      <c r="A4">
        <v>2</v>
      </c>
      <c r="B4" t="e">
        <f>COUNTIF(#REF!,2)</f>
        <v>#REF!</v>
      </c>
    </row>
    <row r="5" spans="1:2" x14ac:dyDescent="0.25">
      <c r="A5">
        <v>3</v>
      </c>
      <c r="B5" t="e">
        <f>COUNTIF(#REF!,3)</f>
        <v>#REF!</v>
      </c>
    </row>
    <row r="6" spans="1:2" x14ac:dyDescent="0.25">
      <c r="A6">
        <v>4</v>
      </c>
      <c r="B6" t="e">
        <f>COUNTIF(#REF!,4)</f>
        <v>#REF!</v>
      </c>
    </row>
    <row r="7" spans="1:2" x14ac:dyDescent="0.25">
      <c r="A7">
        <v>5</v>
      </c>
      <c r="B7" t="e">
        <f>COUNTIF(#REF!,5)</f>
        <v>#REF!</v>
      </c>
    </row>
    <row r="8" spans="1:2" x14ac:dyDescent="0.25">
      <c r="A8">
        <v>6</v>
      </c>
      <c r="B8" t="e">
        <f>COUNTIF(#REF!,6)</f>
        <v>#REF!</v>
      </c>
    </row>
    <row r="9" spans="1:2" x14ac:dyDescent="0.25">
      <c r="A9">
        <v>7</v>
      </c>
      <c r="B9" t="e">
        <f>COUNTIF(#REF!,7)</f>
        <v>#REF!</v>
      </c>
    </row>
    <row r="10" spans="1:2" x14ac:dyDescent="0.25">
      <c r="A10">
        <v>8</v>
      </c>
      <c r="B10" t="e">
        <f>COUNTIF(#REF!,8)</f>
        <v>#REF!</v>
      </c>
    </row>
    <row r="11" spans="1:2" x14ac:dyDescent="0.25">
      <c r="A11">
        <v>9</v>
      </c>
      <c r="B11" t="e">
        <f>COUNTIF(#REF!,9)</f>
        <v>#REF!</v>
      </c>
    </row>
    <row r="12" spans="1:2" x14ac:dyDescent="0.25">
      <c r="A12">
        <v>10</v>
      </c>
      <c r="B12" t="e">
        <f>COUNTIF(#REF!,A12)</f>
        <v>#REF!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rightToLeft="1" workbookViewId="0">
      <selection activeCell="B12" sqref="B12"/>
    </sheetView>
  </sheetViews>
  <sheetFormatPr defaultRowHeight="13.8" x14ac:dyDescent="0.25"/>
  <cols>
    <col min="1" max="1" width="16" bestFit="1" customWidth="1"/>
    <col min="2" max="2" width="11.3984375" bestFit="1" customWidth="1"/>
  </cols>
  <sheetData>
    <row r="1" spans="1:2" x14ac:dyDescent="0.25">
      <c r="A1" t="s">
        <v>40</v>
      </c>
    </row>
    <row r="2" spans="1:2" x14ac:dyDescent="0.25">
      <c r="B2" t="s">
        <v>41</v>
      </c>
    </row>
    <row r="3" spans="1:2" x14ac:dyDescent="0.25">
      <c r="A3">
        <v>1</v>
      </c>
      <c r="B3">
        <f>COUNTIF('מרוצים מהחיים מייל'!C2:C33, 1)+COUNTIF('ראשי מעודכן'!C:C,1)</f>
        <v>1</v>
      </c>
    </row>
    <row r="4" spans="1:2" x14ac:dyDescent="0.25">
      <c r="A4">
        <v>2</v>
      </c>
      <c r="B4">
        <f>COUNTIF('מרוצים מהחיים מייל'!C2:C33,2)+COUNTIF('ראשי מעודכן'!C:C,2)</f>
        <v>0</v>
      </c>
    </row>
    <row r="5" spans="1:2" x14ac:dyDescent="0.25">
      <c r="A5">
        <v>3</v>
      </c>
      <c r="B5">
        <f>COUNTIF('ראשי מעודכן'!C:C,3)</f>
        <v>0</v>
      </c>
    </row>
    <row r="6" spans="1:2" x14ac:dyDescent="0.25">
      <c r="A6">
        <v>4</v>
      </c>
      <c r="B6">
        <f>COUNTIF('ראשי מעודכן'!C:C,4)</f>
        <v>2</v>
      </c>
    </row>
    <row r="7" spans="1:2" x14ac:dyDescent="0.25">
      <c r="A7">
        <v>5</v>
      </c>
      <c r="B7">
        <f>COUNTIF('ראשי מעודכן'!C:C,5)</f>
        <v>4</v>
      </c>
    </row>
    <row r="8" spans="1:2" x14ac:dyDescent="0.25">
      <c r="A8">
        <v>6</v>
      </c>
      <c r="B8">
        <f>COUNTIF('ראשי מעודכן'!C:C,6)</f>
        <v>2</v>
      </c>
    </row>
    <row r="9" spans="1:2" x14ac:dyDescent="0.25">
      <c r="A9">
        <v>7</v>
      </c>
      <c r="B9">
        <f>COUNTIF('ראשי מעודכן'!C:C,7)</f>
        <v>7</v>
      </c>
    </row>
    <row r="10" spans="1:2" x14ac:dyDescent="0.25">
      <c r="A10">
        <v>8</v>
      </c>
      <c r="B10">
        <f>COUNTIF('ראשי מעודכן'!C:C,8)</f>
        <v>7</v>
      </c>
    </row>
    <row r="11" spans="1:2" x14ac:dyDescent="0.25">
      <c r="A11">
        <v>9</v>
      </c>
      <c r="B11">
        <f>COUNTIF('ראשי מעודכן'!C:C,9)</f>
        <v>5</v>
      </c>
    </row>
    <row r="12" spans="1:2" x14ac:dyDescent="0.25">
      <c r="A12">
        <v>10</v>
      </c>
      <c r="B12">
        <f>COUNTIF('ראשי מעודכן'!C:C,10)</f>
        <v>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rightToLeft="1" workbookViewId="0">
      <selection activeCell="N4" sqref="N4"/>
    </sheetView>
  </sheetViews>
  <sheetFormatPr defaultRowHeight="13.8" x14ac:dyDescent="0.25"/>
  <cols>
    <col min="1" max="1" width="10" customWidth="1"/>
    <col min="2" max="2" width="15.296875" customWidth="1"/>
  </cols>
  <sheetData>
    <row r="1" spans="1:2" x14ac:dyDescent="0.25">
      <c r="A1" t="s">
        <v>57</v>
      </c>
    </row>
    <row r="2" spans="1:2" x14ac:dyDescent="0.25">
      <c r="B2" t="s">
        <v>57</v>
      </c>
    </row>
    <row r="3" spans="1:2" x14ac:dyDescent="0.25">
      <c r="A3">
        <v>1</v>
      </c>
      <c r="B3">
        <f>COUNTIF('ראשי מעודכן'!N:N,1)</f>
        <v>0</v>
      </c>
    </row>
    <row r="4" spans="1:2" x14ac:dyDescent="0.25">
      <c r="A4">
        <v>2</v>
      </c>
      <c r="B4">
        <f>COUNTIF('ראשי מעודכן'!N:N,2)</f>
        <v>0</v>
      </c>
    </row>
    <row r="5" spans="1:2" x14ac:dyDescent="0.25">
      <c r="A5">
        <v>3</v>
      </c>
      <c r="B5">
        <f>COUNTIF('ראשי מעודכן'!N:N,3)</f>
        <v>0</v>
      </c>
    </row>
    <row r="6" spans="1:2" x14ac:dyDescent="0.25">
      <c r="A6">
        <v>4</v>
      </c>
      <c r="B6">
        <f>COUNTIF('ראשי מעודכן'!N:N,4)</f>
        <v>0</v>
      </c>
    </row>
    <row r="7" spans="1:2" x14ac:dyDescent="0.25">
      <c r="A7">
        <v>5</v>
      </c>
      <c r="B7">
        <f>COUNTIF('ראשי מעודכן'!N:N,5)</f>
        <v>3</v>
      </c>
    </row>
    <row r="8" spans="1:2" x14ac:dyDescent="0.25">
      <c r="A8">
        <v>6</v>
      </c>
      <c r="B8">
        <f>COUNTIF('ראשי מעודכן'!N:N,6)</f>
        <v>3</v>
      </c>
    </row>
    <row r="9" spans="1:2" x14ac:dyDescent="0.25">
      <c r="A9">
        <v>7</v>
      </c>
      <c r="B9">
        <f>COUNTIF('ראשי מעודכן'!N:N,7)</f>
        <v>2</v>
      </c>
    </row>
    <row r="10" spans="1:2" x14ac:dyDescent="0.25">
      <c r="A10">
        <v>8</v>
      </c>
      <c r="B10">
        <f>COUNTIF('ראשי מעודכן'!N:N,8)</f>
        <v>12</v>
      </c>
    </row>
    <row r="11" spans="1:2" x14ac:dyDescent="0.25">
      <c r="A11">
        <v>9</v>
      </c>
      <c r="B11">
        <f>COUNTIF('ראשי מעודכן'!N:N,9)</f>
        <v>8</v>
      </c>
    </row>
    <row r="12" spans="1:2" x14ac:dyDescent="0.25">
      <c r="A12">
        <v>10</v>
      </c>
      <c r="B12">
        <f>COUNTIF('ראשי מעודכן'!N:N,10)</f>
        <v>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rightToLeft="1" workbookViewId="0">
      <selection activeCell="C30" sqref="C30"/>
    </sheetView>
  </sheetViews>
  <sheetFormatPr defaultRowHeight="13.8" x14ac:dyDescent="0.25"/>
  <cols>
    <col min="1" max="1" width="17.3984375" bestFit="1" customWidth="1"/>
    <col min="2" max="2" width="12.19921875" bestFit="1" customWidth="1"/>
  </cols>
  <sheetData>
    <row r="1" spans="1:2" x14ac:dyDescent="0.25">
      <c r="A1" t="s">
        <v>47</v>
      </c>
    </row>
    <row r="2" spans="1:2" x14ac:dyDescent="0.25">
      <c r="B2" t="s">
        <v>42</v>
      </c>
    </row>
    <row r="3" spans="1:2" x14ac:dyDescent="0.25">
      <c r="A3" t="s">
        <v>43</v>
      </c>
      <c r="B3" t="e">
        <f>COUNTIF(#REF!,95)</f>
        <v>#REF!</v>
      </c>
    </row>
    <row r="4" spans="1:2" x14ac:dyDescent="0.25">
      <c r="A4" t="s">
        <v>44</v>
      </c>
      <c r="B4" t="e">
        <f>COUNTIF(#REF!,85)</f>
        <v>#REF!</v>
      </c>
    </row>
    <row r="5" spans="1:2" x14ac:dyDescent="0.25">
      <c r="A5" t="s">
        <v>45</v>
      </c>
      <c r="B5" t="e">
        <f>COUNTIF(#REF!,73)</f>
        <v>#REF!</v>
      </c>
    </row>
    <row r="6" spans="1:2" x14ac:dyDescent="0.25">
      <c r="A6" t="s">
        <v>46</v>
      </c>
      <c r="B6" t="e">
        <f>COUNTIF(#REF!,60)</f>
        <v>#REF!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"/>
  <sheetViews>
    <sheetView rightToLeft="1" workbookViewId="0">
      <selection activeCell="E21" sqref="E21"/>
    </sheetView>
  </sheetViews>
  <sheetFormatPr defaultRowHeight="13.8" x14ac:dyDescent="0.25"/>
  <cols>
    <col min="1" max="2" width="15.5" bestFit="1" customWidth="1"/>
  </cols>
  <sheetData>
    <row r="1" spans="1:2" x14ac:dyDescent="0.25">
      <c r="A1" t="s">
        <v>58</v>
      </c>
    </row>
    <row r="2" spans="1:2" x14ac:dyDescent="0.25">
      <c r="B2" t="s">
        <v>58</v>
      </c>
    </row>
    <row r="3" spans="1:2" x14ac:dyDescent="0.25">
      <c r="A3" t="s">
        <v>43</v>
      </c>
      <c r="B3" t="e">
        <f>COUNTIF(#REF!,95)</f>
        <v>#REF!</v>
      </c>
    </row>
    <row r="4" spans="1:2" x14ac:dyDescent="0.25">
      <c r="A4" t="s">
        <v>44</v>
      </c>
      <c r="B4" t="e">
        <f>COUNTIF(#REF!,85)</f>
        <v>#REF!</v>
      </c>
    </row>
    <row r="5" spans="1:2" x14ac:dyDescent="0.25">
      <c r="A5" t="s">
        <v>45</v>
      </c>
      <c r="B5" t="e">
        <f>COUNTIF(#REF!,73)</f>
        <v>#REF!</v>
      </c>
    </row>
    <row r="6" spans="1:2" x14ac:dyDescent="0.25">
      <c r="A6" t="s">
        <v>46</v>
      </c>
      <c r="B6" t="e">
        <f>COUNTIF(#REF!,60)</f>
        <v>#REF!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rightToLeft="1" workbookViewId="0">
      <selection activeCell="F25" sqref="F25"/>
    </sheetView>
  </sheetViews>
  <sheetFormatPr defaultRowHeight="13.8" x14ac:dyDescent="0.25"/>
  <cols>
    <col min="1" max="2" width="24" bestFit="1" customWidth="1"/>
  </cols>
  <sheetData>
    <row r="1" spans="1:2" x14ac:dyDescent="0.25">
      <c r="A1" t="s">
        <v>48</v>
      </c>
    </row>
    <row r="2" spans="1:2" x14ac:dyDescent="0.25">
      <c r="B2" t="s">
        <v>48</v>
      </c>
    </row>
    <row r="3" spans="1:2" x14ac:dyDescent="0.25">
      <c r="A3" t="s">
        <v>49</v>
      </c>
      <c r="B3" t="e">
        <f>COUNTIF(#REF!,0)</f>
        <v>#REF!</v>
      </c>
    </row>
    <row r="4" spans="1:2" x14ac:dyDescent="0.25">
      <c r="A4" s="5" t="s">
        <v>50</v>
      </c>
      <c r="B4" t="e">
        <f>COUNTIF(#REF!,2)</f>
        <v>#REF!</v>
      </c>
    </row>
    <row r="5" spans="1:2" x14ac:dyDescent="0.25">
      <c r="A5" t="s">
        <v>37</v>
      </c>
      <c r="B5" t="e">
        <f>COUNTIF(#REF!,#REF!)</f>
        <v>#REF!</v>
      </c>
    </row>
  </sheetData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rightToLeft="1" workbookViewId="0"/>
  </sheetViews>
  <sheetFormatPr defaultRowHeight="13.8" x14ac:dyDescent="0.25"/>
  <cols>
    <col min="1" max="1" width="25.3984375" bestFit="1" customWidth="1"/>
    <col min="2" max="2" width="19.8984375" bestFit="1" customWidth="1"/>
  </cols>
  <sheetData>
    <row r="1" spans="1:2" x14ac:dyDescent="0.25">
      <c r="A1" t="s">
        <v>60</v>
      </c>
    </row>
    <row r="2" spans="1:2" x14ac:dyDescent="0.25">
      <c r="B2" t="s">
        <v>61</v>
      </c>
    </row>
    <row r="3" spans="1:2" x14ac:dyDescent="0.25">
      <c r="A3" t="s">
        <v>49</v>
      </c>
      <c r="B3" t="e">
        <f>COUNTIF([1]ראשי!N:N,0)</f>
        <v>#VALUE!</v>
      </c>
    </row>
    <row r="4" spans="1:2" x14ac:dyDescent="0.25">
      <c r="A4" s="5" t="s">
        <v>50</v>
      </c>
      <c r="B4" t="e">
        <f>COUNTIF([1]ראשי!N:N,2)</f>
        <v>#VALUE!</v>
      </c>
    </row>
    <row r="5" spans="1:2" x14ac:dyDescent="0.25">
      <c r="A5" t="s">
        <v>37</v>
      </c>
      <c r="B5" t="e">
        <f>COUNTIF([1]ראשי!N:N,"4+")</f>
        <v>#VALUE!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rightToLeft="1" workbookViewId="0">
      <selection activeCell="B3" sqref="B3"/>
    </sheetView>
  </sheetViews>
  <sheetFormatPr defaultRowHeight="13.8" x14ac:dyDescent="0.25"/>
  <cols>
    <col min="1" max="1" width="10.09765625" bestFit="1" customWidth="1"/>
  </cols>
  <sheetData>
    <row r="1" spans="1:2" x14ac:dyDescent="0.25">
      <c r="A1" t="s">
        <v>51</v>
      </c>
      <c r="B1" t="e">
        <f>AVERAGE(#REF!,#REF!,#REF!)</f>
        <v>#REF!</v>
      </c>
    </row>
    <row r="2" spans="1:2" x14ac:dyDescent="0.25">
      <c r="B2" t="e">
        <f>AVERAGE(#REF!)</f>
        <v>#REF!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rightToLeft="1" workbookViewId="0">
      <selection activeCell="B3" sqref="B3"/>
    </sheetView>
  </sheetViews>
  <sheetFormatPr defaultRowHeight="13.8" x14ac:dyDescent="0.25"/>
  <cols>
    <col min="1" max="2" width="14.5" bestFit="1" customWidth="1"/>
  </cols>
  <sheetData>
    <row r="1" spans="1:2" x14ac:dyDescent="0.25">
      <c r="A1" t="s">
        <v>62</v>
      </c>
    </row>
    <row r="2" spans="1:2" x14ac:dyDescent="0.25">
      <c r="B2" t="e">
        <f>AVERAGE(#REF!)</f>
        <v>#REF!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"/>
  <sheetViews>
    <sheetView rightToLeft="1" workbookViewId="0">
      <selection activeCell="J24" sqref="J24"/>
    </sheetView>
  </sheetViews>
  <sheetFormatPr defaultRowHeight="13.8" x14ac:dyDescent="0.25"/>
  <cols>
    <col min="1" max="2" width="14.5" bestFit="1" customWidth="1"/>
  </cols>
  <sheetData>
    <row r="1" spans="1:2" x14ac:dyDescent="0.25">
      <c r="A1" t="s">
        <v>52</v>
      </c>
    </row>
    <row r="2" spans="1:2" x14ac:dyDescent="0.25">
      <c r="B2" t="s">
        <v>52</v>
      </c>
    </row>
    <row r="3" spans="1:2" x14ac:dyDescent="0.25">
      <c r="A3">
        <v>0</v>
      </c>
      <c r="B3" t="e">
        <f>COUNTIF(#REF!,0)</f>
        <v>#REF!</v>
      </c>
    </row>
    <row r="4" spans="1:2" x14ac:dyDescent="0.25">
      <c r="A4" s="4">
        <v>1</v>
      </c>
      <c r="B4" t="e">
        <f>COUNTIF(#REF!,1)</f>
        <v>#REF!</v>
      </c>
    </row>
    <row r="5" spans="1:2" x14ac:dyDescent="0.25">
      <c r="A5" s="5" t="s">
        <v>50</v>
      </c>
      <c r="B5" t="e">
        <f>COUNTIF(#REF!,2)</f>
        <v>#REF!</v>
      </c>
    </row>
    <row r="6" spans="1:2" x14ac:dyDescent="0.25">
      <c r="A6" s="5" t="s">
        <v>54</v>
      </c>
      <c r="B6" t="e">
        <f>COUNTIF(#REF!,4)</f>
        <v>#REF!</v>
      </c>
    </row>
    <row r="7" spans="1:2" x14ac:dyDescent="0.25">
      <c r="A7" s="5" t="s">
        <v>55</v>
      </c>
      <c r="B7" t="e">
        <f>COUNTIF(#REF!,6)</f>
        <v>#REF!</v>
      </c>
    </row>
    <row r="8" spans="1:2" x14ac:dyDescent="0.25">
      <c r="A8" t="s">
        <v>53</v>
      </c>
      <c r="B8" t="e">
        <f>COUNTIF(#REF!,8)</f>
        <v>#REF!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8"/>
  <sheetViews>
    <sheetView rightToLeft="1" workbookViewId="0">
      <selection activeCell="G12" sqref="G12"/>
    </sheetView>
  </sheetViews>
  <sheetFormatPr defaultRowHeight="13.8" x14ac:dyDescent="0.25"/>
  <cols>
    <col min="1" max="1" width="20.19921875" bestFit="1" customWidth="1"/>
    <col min="2" max="2" width="14.8984375" bestFit="1" customWidth="1"/>
  </cols>
  <sheetData>
    <row r="1" spans="1:2" x14ac:dyDescent="0.25">
      <c r="A1" t="s">
        <v>59</v>
      </c>
    </row>
    <row r="2" spans="1:2" x14ac:dyDescent="0.25">
      <c r="B2" t="s">
        <v>52</v>
      </c>
    </row>
    <row r="3" spans="1:2" x14ac:dyDescent="0.25">
      <c r="A3">
        <v>0</v>
      </c>
      <c r="B3" t="e">
        <f>COUNTIF([1]ראשי!P:P,0)</f>
        <v>#VALUE!</v>
      </c>
    </row>
    <row r="4" spans="1:2" x14ac:dyDescent="0.25">
      <c r="A4" s="4">
        <v>1</v>
      </c>
      <c r="B4" t="e">
        <f>COUNTIF([1]ראשי!P:P,1)</f>
        <v>#VALUE!</v>
      </c>
    </row>
    <row r="5" spans="1:2" x14ac:dyDescent="0.25">
      <c r="A5" s="5" t="s">
        <v>50</v>
      </c>
      <c r="B5" t="e">
        <f>COUNTIF([1]ראשי!P:P,2)</f>
        <v>#VALUE!</v>
      </c>
    </row>
    <row r="6" spans="1:2" x14ac:dyDescent="0.25">
      <c r="A6" s="5" t="s">
        <v>54</v>
      </c>
      <c r="B6" t="e">
        <f>COUNTIF([1]ראשי!P:P,4)</f>
        <v>#VALUE!</v>
      </c>
    </row>
    <row r="7" spans="1:2" x14ac:dyDescent="0.25">
      <c r="A7" s="5" t="s">
        <v>55</v>
      </c>
      <c r="B7" t="e">
        <f>COUNTIF([1]ראשי!P:P,6)</f>
        <v>#VALUE!</v>
      </c>
    </row>
    <row r="8" spans="1:2" x14ac:dyDescent="0.25">
      <c r="A8" t="s">
        <v>53</v>
      </c>
      <c r="B8" t="e">
        <f>COUNTIF([1]ראשי!P:P,8)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21</vt:i4>
      </vt:variant>
    </vt:vector>
  </HeadingPairs>
  <TitlesOfParts>
    <vt:vector size="21" baseType="lpstr">
      <vt:lpstr>מבחן T בטחון עצמי מעודכן</vt:lpstr>
      <vt:lpstr>מבחן T מרוצים מהחיים מעודכן</vt:lpstr>
      <vt:lpstr>מבחן T עושים מה שאחרים אומרים</vt:lpstr>
      <vt:lpstr>גיליון1</vt:lpstr>
      <vt:lpstr>מבחן T ממוצע מתמטיקה מעודכן</vt:lpstr>
      <vt:lpstr>גיליון2</vt:lpstr>
      <vt:lpstr>סטטיסטיקה תיאורית מייל</vt:lpstr>
      <vt:lpstr>סטטיסטיקה תיאורית טלפון</vt:lpstr>
      <vt:lpstr>ראשי מעודכן</vt:lpstr>
      <vt:lpstr>ביטחון עצמי במייל</vt:lpstr>
      <vt:lpstr>ביטחון עצמי טלפון</vt:lpstr>
      <vt:lpstr>מרוצים מהחיים מייל</vt:lpstr>
      <vt:lpstr>מרוצים מהחיים טלפון</vt:lpstr>
      <vt:lpstr>ציוני מתמטיקה במייל</vt:lpstr>
      <vt:lpstr>ציוני מתמטיקה טלפון</vt:lpstr>
      <vt:lpstr>עושים מה שאחרים אומרים במייל</vt:lpstr>
      <vt:lpstr>עושים מה שאחרים אומרים בטלפון	</vt:lpstr>
      <vt:lpstr>ממוצע משקל מייל</vt:lpstr>
      <vt:lpstr>ממוצע משקל טלפון</vt:lpstr>
      <vt:lpstr>מספר חברים טובים במייל</vt:lpstr>
      <vt:lpstr>מספר חברים טובים בטלפון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צמח יעל</dc:creator>
  <cp:lastModifiedBy>Dell</cp:lastModifiedBy>
  <dcterms:created xsi:type="dcterms:W3CDTF">2021-04-18T11:21:40Z</dcterms:created>
  <dcterms:modified xsi:type="dcterms:W3CDTF">2021-06-13T12:10:02Z</dcterms:modified>
</cp:coreProperties>
</file>